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Organisations Actives" sheetId="1" r:id="rId4"/>
    <sheet state="visible" name="Prix par Cond." sheetId="2" r:id="rId5"/>
  </sheets>
  <definedNames/>
  <calcPr/>
  <extLst>
    <ext uri="GoogleSheetsCustomDataVersion2">
      <go:sheetsCustomData xmlns:go="http://customooxmlschemas.google.com/" r:id="rId6" roundtripDataChecksum="l/Bo+6vq4RB5mdhWJ9gDJAziHtuB6W61Qg1T6N90Z1s="/>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E82">
      <text>
        <t xml:space="preserve">======
ID#AAAB1Zzx_CQ
Guney Degerli    (2026-03-05 21:34:12)
@estelle@chefbasil.fr t'as pas terminé
_Attribuée à estelle@chefbasil.fr_
------
ID#AAAB1asMd80
Estelle VIGO    (2026-03-06 08:23:13)
ahahahah bah ca faut que je le refasse à 0 avec tom pcq c pas les memes qty que les anées</t>
      </text>
    </comment>
  </commentList>
  <extLst>
    <ext uri="GoogleSheetsCustomDataVersion2">
      <go:sheetsCustomData xmlns:go="http://customooxmlschemas.google.com/" r:id="rId1" roundtripDataSignature="AMtx7mgqNOjLN6hvCX4mxqVq2lvbBh5OsA=="/>
    </ext>
  </extLst>
</comments>
</file>

<file path=xl/sharedStrings.xml><?xml version="1.0" encoding="utf-8"?>
<sst xmlns="http://schemas.openxmlformats.org/spreadsheetml/2006/main" count="869" uniqueCount="306">
  <si>
    <t>RAPPORT ORGANISATIONS BASIL — Formules &amp; Jours de consommation</t>
  </si>
  <si>
    <t>Source : bpna.basil.fr | Généré le 2026-02-25 | 33 organisations actives</t>
  </si>
  <si>
    <t>ID</t>
  </si>
  <si>
    <t>Organisation</t>
  </si>
  <si>
    <t>Formule</t>
  </si>
  <si>
    <t>Jour de livraison</t>
  </si>
  <si>
    <t>Coût de revient MP HT</t>
  </si>
  <si>
    <t>Prix U HT</t>
  </si>
  <si>
    <t>Ratio MP%</t>
  </si>
  <si>
    <t>Type</t>
  </si>
  <si>
    <t>Composition</t>
  </si>
  <si>
    <t>Régime possible</t>
  </si>
  <si>
    <t>Conditionnement</t>
  </si>
  <si>
    <t>Particularité</t>
  </si>
  <si>
    <t>Jours de consommation</t>
  </si>
  <si>
    <t>Nb jours/sem</t>
  </si>
  <si>
    <t>Livraison Basil</t>
  </si>
  <si>
    <t>Jour de livraison / Jour de conso</t>
  </si>
  <si>
    <t>Tournées</t>
  </si>
  <si>
    <t>CCAS ISTRES</t>
  </si>
  <si>
    <t>CCAS Istres JA</t>
  </si>
  <si>
    <t>lundi , mardi , mercredi , jeudi , vendredi</t>
  </si>
  <si>
    <t>☀️ Midi + 🌙 Dîner</t>
  </si>
  <si>
    <t>Entrée, Plat, Fromage, Dessert + Entrée, Potage, Dessert, Pain</t>
  </si>
  <si>
    <t>Normal
Sans sucre
Sans sel
Sans sucre sans sel
Mixé
Haché
Sans viande
Hépathique (sans sucre, sans sel, sans oeuf)</t>
  </si>
  <si>
    <t>Barquette double compartiment</t>
  </si>
  <si>
    <t>Fromage à la coupe le dimanche
Pain sans sel dispo
Boulangerie SARL POHL / pain indiv
Barquette double compartiment</t>
  </si>
  <si>
    <t>Lundi, Mardi, Mercredi, Jeudi, Vendredi, Samedi, Dimanche</t>
  </si>
  <si>
    <t>Oui jusqu'au CCAS</t>
  </si>
  <si>
    <t>Lundi &gt; conso du lundi
Mardi &gt; conso du mardi
Mercredi &gt; conso du mercredi
Jeudi &gt; conso du jeudi et vendredi
Vendredi &gt; conso du samedi et dimanche</t>
  </si>
  <si>
    <t>ISTRES</t>
  </si>
  <si>
    <t>PANDO</t>
  </si>
  <si>
    <t>Formule SOIR</t>
  </si>
  <si>
    <t>Mardi et jeudi</t>
  </si>
  <si>
    <t>🌙 Dîner</t>
  </si>
  <si>
    <t>Potage, Dessert</t>
  </si>
  <si>
    <t>Normal
Sans sucre
Sans sel
Mixé
Haché
Sans porc</t>
  </si>
  <si>
    <t>Bol indiv</t>
  </si>
  <si>
    <t>Les formules en rouges n'existent pas sur la plaquette commerciale mais au besoin on les a paramétré, certains clients les avaient choisi
Formule soir uniquement dispo en COMPLEMENT de la formule midi
Beaucoup de tournée existe mais en vrai très peu sont utilisées
Boulangerie Pain &amp; Partage / pain indiv</t>
  </si>
  <si>
    <t>Oui à domicile</t>
  </si>
  <si>
    <t>Pour toutes les tournées sauf PANDO AIX-EN-PROVENCE
Mardi &gt; conso du mercredi, jeudi, vendredi
Vendredi &gt; conso du samedi, dimanche, lundi, mardi</t>
  </si>
  <si>
    <t>PANDO BASIL
PANDO GEMENOS
PANDO CERCLE
PANDO AIX-EN-PROVENCE
PANDO PRADO
PANDO MARSEILLE
PANDO SAINT MAX
PANDO CENTRALE
PANDO INDEP</t>
  </si>
  <si>
    <t>Formule 3 MIDI</t>
  </si>
  <si>
    <t>☀️ Midi</t>
  </si>
  <si>
    <t>Plat, Pain</t>
  </si>
  <si>
    <t>Formule 5 MIDI</t>
  </si>
  <si>
    <t>Entrée, Plat</t>
  </si>
  <si>
    <t>Formule 4 MIDI</t>
  </si>
  <si>
    <t>Entrée, Plat, Dessert</t>
  </si>
  <si>
    <t>Pour la tournée PANDO AIX-EN-PROVENCE
Lundi &gt; conso du mardi et mercredi
Mercredi &gt; conso du jeudi et vendredi
Vendredi &gt; conso du samedi, dimanche et lundi</t>
  </si>
  <si>
    <t>Formule 1 MIDI</t>
  </si>
  <si>
    <t>Entrée, Plat, Dessert, Pain</t>
  </si>
  <si>
    <t>Formule 2 MIDI</t>
  </si>
  <si>
    <t>Plat, Dessert</t>
  </si>
  <si>
    <t>SAINT MAXIMIN</t>
  </si>
  <si>
    <t>St Maximin JA</t>
  </si>
  <si>
    <t>Lundi , mardi  , jeudi , vendredi</t>
  </si>
  <si>
    <t>Entrée, Plat, Fromage, Dessert, Potage, pain</t>
  </si>
  <si>
    <t>Normal
Sans sucre (diab)
Sans sel
Sans porc
Haché</t>
  </si>
  <si>
    <t>Plat au choix entre A et B
Boulangerie LAFITAU / demi-baguette</t>
  </si>
  <si>
    <t>Lundi &gt; conso du lundi
Mardi &gt; conso du mardi et mercredi
Jeudi &gt; conso du jeudi et vendredi
Vendredi &gt; conso du samedi et dimanche</t>
  </si>
  <si>
    <t>BANDOL</t>
  </si>
  <si>
    <t>Bandol Midi</t>
  </si>
  <si>
    <t>Mardi et vendredi</t>
  </si>
  <si>
    <t>Entrée, Plats, Fromage, Dessert</t>
  </si>
  <si>
    <t>Normal
Sans sel
Mixé</t>
  </si>
  <si>
    <t>Gastro</t>
  </si>
  <si>
    <t>En gastro sauf pour les sans sel et mixé qui sont en indiv
Boulangerie BANETTE (SARL FIANT) / baguette</t>
  </si>
  <si>
    <t>Mardi &gt; conso du mardi, mercredi et jeudi
Vendredi &gt; conso du vendredi, samedi, dimanche et lundi</t>
  </si>
  <si>
    <t>Bandol soir</t>
  </si>
  <si>
    <t>Plat du soir, Dessert</t>
  </si>
  <si>
    <t>CCAS AIX</t>
  </si>
  <si>
    <t>CCAS Aix DEJ</t>
  </si>
  <si>
    <t>lundi, mercredi, vendredi</t>
  </si>
  <si>
    <t>Entrée, Plat, Fromage, Dessert</t>
  </si>
  <si>
    <t>Normal
Sans sel
Sans sucre (diab)
Haché
Mixé
Sans porc</t>
  </si>
  <si>
    <t>Choix entre menu A et menu B (sur le menu midi)</t>
  </si>
  <si>
    <t>Lundi &gt; conso du mardi et mercredi
Mercredi &gt; conso du jeudi et vendredi
Vendredi &gt; conso du samedi, dimanche et lundi</t>
  </si>
  <si>
    <t>AIX OUEST
AIX CENTRE SUD
AIX LES MILLES
AIX JAS DE BOUFFAN
AIX CENTRE EST</t>
  </si>
  <si>
    <t>CCAS Aix JA</t>
  </si>
  <si>
    <t>Entrée, Plat, Fromage, Dessert, Potage, Dessert (laitage)</t>
  </si>
  <si>
    <t>Choix entre pain au lait, pain de mie et pain
Boulangerie Pain &amp; Partage / pain indiv</t>
  </si>
  <si>
    <t>GEMENOS</t>
  </si>
  <si>
    <t>GEMENOS HEP ss dessert ac potage</t>
  </si>
  <si>
    <t>lundi , mardi , mercredi , jeudi , vendredi, samedi</t>
  </si>
  <si>
    <t>Entrée, Plat, Fromage, Potage</t>
  </si>
  <si>
    <t>Normal
Sans sel
Sans sucre (diab)
Haché
Mixé</t>
  </si>
  <si>
    <t>C'était une formule spéciale pour Mr Marcel DUCOS qui a arrêté le 13/01/2026 donc non utilisée</t>
  </si>
  <si>
    <t>Lundi &gt; conso du lundi
Mardi &gt; conso du mardi
Mercredi &gt; conso du mercredi
Jeudi &gt; conso du jeudi
Vendredi &gt; conso du vendredi
Samedi &gt; conso du samedi et dimanche</t>
  </si>
  <si>
    <t>GEMENOS MID</t>
  </si>
  <si>
    <t>Tiennent ++ à leur poisson le vendredi
Boulangerie Pain &amp; Partage / pain indiv</t>
  </si>
  <si>
    <t>GEMENOS DIN</t>
  </si>
  <si>
    <t>Potage, Plats, Laitage</t>
  </si>
  <si>
    <t>La formule soir peut être choisie sans formule midi.
C'est pour ça que la formule "GEMENOS PAS MIDI" existe. 
De mémoire t'as que deux clients qui ont que soir, Mr COLLIGNON et Mme DI MARTINO
Boulangerie Pain &amp; Partage / pain indiv</t>
  </si>
  <si>
    <t>DOMASERV</t>
  </si>
  <si>
    <t>Compote</t>
  </si>
  <si>
    <t>/</t>
  </si>
  <si>
    <t>Normal
Diabétique
Sans Sel
Sans sel et sans sucre</t>
  </si>
  <si>
    <t>Attention sur DOMA on facture :
- DOMASERV - Menu 5 éléments = 6,15€ HT
- DOMASERV - Menu 4 éléments = 5,15€ HT
- DOMASERV - Menu 3 éléments = 4,70€ HT
- DOMASERV - Menu 2 éléments = 3,95€ HT
- DOMASERV - Potage seul = 0,85€ HT</t>
  </si>
  <si>
    <t>Mardi &gt; conso de jeudi et vendredi (c'est l'équipe Doma qui vient)
Jeudi &gt; conso du samedi, dimanche et lundi (Kévin vient exprès récup les consos)
Vendredi &gt; conso du mardi et mercredi (Kévin y va en faisant le prodlog)</t>
  </si>
  <si>
    <t>Acc DIAB plat unique</t>
  </si>
  <si>
    <t>Accompagnement DIAB plat unique</t>
  </si>
  <si>
    <t>Potage du jour</t>
  </si>
  <si>
    <t>Potage</t>
  </si>
  <si>
    <t>Poisson en sauce</t>
  </si>
  <si>
    <t>Poisson sans sauce</t>
  </si>
  <si>
    <t>Steak haché</t>
  </si>
  <si>
    <t>Pané</t>
  </si>
  <si>
    <t>Féculent du jour</t>
  </si>
  <si>
    <t>Féculent</t>
  </si>
  <si>
    <t>Légume</t>
  </si>
  <si>
    <t>Féculent constante</t>
  </si>
  <si>
    <t>Légume constante</t>
  </si>
  <si>
    <t>Acc plat spécial sans sel + diabétique</t>
  </si>
  <si>
    <t>Accompagnement pour Diabétique</t>
  </si>
  <si>
    <t>Fromage du jour</t>
  </si>
  <si>
    <t>Fromage</t>
  </si>
  <si>
    <t>Fromage à tartiner du jour</t>
  </si>
  <si>
    <t>Fromage à tartiner</t>
  </si>
  <si>
    <t>Produit laitier nature</t>
  </si>
  <si>
    <t>Laitage</t>
  </si>
  <si>
    <t>Dessert du jour</t>
  </si>
  <si>
    <t>Dessert</t>
  </si>
  <si>
    <t>Fruit du jour</t>
  </si>
  <si>
    <t>Fruit</t>
  </si>
  <si>
    <t>Crudité</t>
  </si>
  <si>
    <t>Crudite</t>
  </si>
  <si>
    <t>Entrée Salée</t>
  </si>
  <si>
    <t>Entrée salée</t>
  </si>
  <si>
    <t>Constante Entrée</t>
  </si>
  <si>
    <t>Constante entrée</t>
  </si>
  <si>
    <t>Plat unique ou Viande en sauce</t>
  </si>
  <si>
    <t>Plat unique ou viande en sauce</t>
  </si>
  <si>
    <t>JARDINS D'ARCADIE - ARENA</t>
  </si>
  <si>
    <t>ARCADIE 5C</t>
  </si>
  <si>
    <t>Entrée, Plat, Fromage, Dessert, Potage</t>
  </si>
  <si>
    <t>Ca c'est nimp ya 3 formules pour ARCADIE ARENA
3C : Entrée, Plat, Dessert
5C : Entrée, Plat, Fromage, Dessert, Potage
Soir : Entrée, Plat, Dessert</t>
  </si>
  <si>
    <t>Mardi &gt; conso de mardi et mercredi
Jeudi &gt; conso de jeudi et vendredi
Vendredi &gt; conso de samedi, dimanche et lundi</t>
  </si>
  <si>
    <t>LJA</t>
  </si>
  <si>
    <t>ARCADIE 3C</t>
  </si>
  <si>
    <t>ARCADIE 5C - POTAGE</t>
  </si>
  <si>
    <t>ARCADIE SOIR</t>
  </si>
  <si>
    <t>Arcadie - Pas midi</t>
  </si>
  <si>
    <t>Pain</t>
  </si>
  <si>
    <t>CCAS LES PENNES</t>
  </si>
  <si>
    <t>LES PENNES JA</t>
  </si>
  <si>
    <t>Fameuse boulangerie inconnue 
Boulangerie de la Gavotte
C'est des demi-baguettes</t>
  </si>
  <si>
    <t>Lundi &gt; conso de mardi et mercredi
Mercredi &gt; conso de jeudi et vendredi
Vendredi &gt; conso de samedi, dimanche et lundi</t>
  </si>
  <si>
    <t>LES PENNES MIRABEAU EST
LES PENNES MIRABEAU NORD</t>
  </si>
  <si>
    <t>JARDINS D'ARCADIE CARRE ST LAZARE</t>
  </si>
  <si>
    <t>LES JARDINS D'ARCADIE 2 DIN</t>
  </si>
  <si>
    <t>RAS</t>
  </si>
  <si>
    <t>LES JARDINS D'ARCADIE 2</t>
  </si>
  <si>
    <t>CIAS Vallée du Gapeau</t>
  </si>
  <si>
    <t>VDG MIDI</t>
  </si>
  <si>
    <t>Lundi mardi jeudi</t>
  </si>
  <si>
    <t>Normal
Sans sel
Sans sucre (diab)
Sans porc
Sans poisson
Haché
Mixé</t>
  </si>
  <si>
    <t>La formule soir peut être choisie sans formule midi.
C'est pour ça que la formule "VDG PAS MIDI" existe. 
Boulangerie Pain &amp; Partage / pain indiv
Attention on propose de la livraison btl d'eau 1,5L</t>
  </si>
  <si>
    <t>Lundi &gt; conso de lundi et mardi
Mardi &gt; conso de mercredi et jeudi
Jeudi &gt; conso de vendredi, samedi et dimanche</t>
  </si>
  <si>
    <t>VDG SUD
VDG NORD</t>
  </si>
  <si>
    <t>VDG SOIR</t>
  </si>
  <si>
    <t>Potage, Plat, Dessert, Pain</t>
  </si>
  <si>
    <t>VDG MIDI + SOIR</t>
  </si>
  <si>
    <t>Entrée, Plat, Dessert, Pain + Potage, Plat, Dessert, Pain</t>
  </si>
  <si>
    <t>VDG PAS MIDI</t>
  </si>
  <si>
    <t>Même principe que GEMENOS</t>
  </si>
  <si>
    <t>CIAS VDG EXC</t>
  </si>
  <si>
    <t>non livré</t>
  </si>
  <si>
    <t>Potage, Plat, Dessert</t>
  </si>
  <si>
    <t>Résidence Autonomie Roger Mistral
Tout identique à CIAS VDG mais sur demande par mail / pas de pain pour eux</t>
  </si>
  <si>
    <t>Lundi &gt; conso de lundi et mardi
Mardi &gt; conso de mercredi et jeudi
Jeudi &gt; conso de vendredi, samedi et dimanch</t>
  </si>
  <si>
    <t>VDG ROGER MISTRAL</t>
  </si>
  <si>
    <t>ACM Barasse</t>
  </si>
  <si>
    <t>Pique-Nique ACM</t>
  </si>
  <si>
    <t>Mercredi</t>
  </si>
  <si>
    <t>attention, les prix diffèrent selon l'âge, le lot et déj ou pique nique + les gouters sont inclus dans le dej ou pique nique</t>
  </si>
  <si>
    <t>Sandwich, Laitage, Dessert</t>
  </si>
  <si>
    <t>Normal
Sans viande
Sans gluten</t>
  </si>
  <si>
    <t>Tout en gastro
Attention, Jas de Cazaulx ne commande que pendant les vacances scolaires, jamais les mercredi
Attention aux prix selon si c'est lot n°1 et lot n°2</t>
  </si>
  <si>
    <t>Lundi, Mardi, Mercredi, Jeudi, Vendredi</t>
  </si>
  <si>
    <t>BARASSE 9 - 12 ANS
BARASSE 6 - 8 ANS
BARASSE ADULTES</t>
  </si>
  <si>
    <t>Goûter ACM</t>
  </si>
  <si>
    <t>jeudi</t>
  </si>
  <si>
    <t>Laitage, Fruit, Biscuit</t>
  </si>
  <si>
    <t>Déjeuner ACM</t>
  </si>
  <si>
    <t>vendredi</t>
  </si>
  <si>
    <t>ACM Saint-Marcel</t>
  </si>
  <si>
    <t>samedi</t>
  </si>
  <si>
    <t>SAINT-MARCEL 9 - 12 ANS</t>
  </si>
  <si>
    <t>dimanche</t>
  </si>
  <si>
    <t>lundi</t>
  </si>
  <si>
    <t>Entrée, Plats, Dessert, Laitage</t>
  </si>
  <si>
    <t>ACM Grande Bastide Cazaulx</t>
  </si>
  <si>
    <t>mardi</t>
  </si>
  <si>
    <t>GRANDE BASTIDE CAZAULT 3 - 5 ANS</t>
  </si>
  <si>
    <t>mercredi</t>
  </si>
  <si>
    <t>ACM Rosière</t>
  </si>
  <si>
    <t>Lundi, Mardi, Mercredi, Jeudi, Vendredi, Samedi</t>
  </si>
  <si>
    <t>ROSIERE 6 - 8 ans
ROSIERE ADULTES
ROSIERE 9 - 12 ANS</t>
  </si>
  <si>
    <t>ACM Montolivet</t>
  </si>
  <si>
    <t>MONTOLIVET ADULTES
MONTOLIVET 3 - 5 ANS</t>
  </si>
  <si>
    <t>ACM Jas de Cazaulx</t>
  </si>
  <si>
    <t>ACM Jas</t>
  </si>
  <si>
    <t>CCAS SORGUES</t>
  </si>
  <si>
    <t>SORGUES JA</t>
  </si>
  <si>
    <t>ludni mardi mercredi jeudi vendredi</t>
  </si>
  <si>
    <r>
      <rPr>
        <rFont val="Arial"/>
        <color theme="1"/>
        <sz val="10.0"/>
      </rPr>
      <t xml:space="preserve">Entrée, Plat, Fromage, Dessert en toute saison
ET
</t>
    </r>
    <r>
      <rPr>
        <rFont val="Arial"/>
        <b/>
        <color theme="1"/>
        <sz val="10.0"/>
      </rPr>
      <t>Potage de Novembre à Mars
Laitage d’Avril à Octobre</t>
    </r>
  </si>
  <si>
    <t>Attention aux switch potage &amp; laitage dans les menus et donc param MISO
Boulangerie Pain &amp; Partage / pain indiv
CIAS du lundi au dimanche</t>
  </si>
  <si>
    <t>Lundi &gt; conso du lundi
Mardi &gt; conso du mardi
Mercredi &gt; conso du mercredi
Jeudi &gt; conso du jeudi
Vendredi &gt; conso de vendredi, samedi et dimanche</t>
  </si>
  <si>
    <t>CCAS SORGUES LE RONQUET</t>
  </si>
  <si>
    <t>SORGUES MIDI RONQUET</t>
  </si>
  <si>
    <r>
      <rPr>
        <rFont val="Arial"/>
        <color theme="1"/>
        <sz val="10.0"/>
      </rPr>
      <t xml:space="preserve">Entrée, Plat, Fromage, Dessert en toute saison
ET
</t>
    </r>
    <r>
      <rPr>
        <rFont val="Arial"/>
        <b/>
        <color theme="1"/>
        <sz val="10.0"/>
      </rPr>
      <t>Potage de Novembre à Mars
Laitage d’Avril à Octobre</t>
    </r>
  </si>
  <si>
    <t>SAMEDI EN GASTRO 
DIMANCHE EN SAC</t>
  </si>
  <si>
    <t>Attention aux switch potage &amp; laitage dans les menus et donc param MISO
Boulangerie Pain &amp; Partage / pain indiv
RESIDENCE RONQUET que le samedi et dimanche sauf dmd exceptionnelle</t>
  </si>
  <si>
    <t>SORGUES RONQUET</t>
  </si>
  <si>
    <t>ACM Kalliste</t>
  </si>
  <si>
    <t>Sans porc ou sans viande ? Guney Degerli j'ai un doute</t>
  </si>
  <si>
    <t>n'a pas de pique-nique dans le contrat</t>
  </si>
  <si>
    <t>KALLISTES ADULTES
KALLISTE 3 - 5 ANS
KALLISTE 9 - 12 ANS
KALLISTE 6 - 8 ANS</t>
  </si>
  <si>
    <t>n'a pas de gouter dans le contrat</t>
  </si>
  <si>
    <t>En gastro / que pendant les vacances scolaires</t>
  </si>
  <si>
    <t>CCAS LA CRAU</t>
  </si>
  <si>
    <t>LA CRAU DEJ</t>
  </si>
  <si>
    <t>Normal
Sans sucre
Sans sel
Haché
Mixé</t>
  </si>
  <si>
    <t>Bol réutilisable</t>
  </si>
  <si>
    <t>BARQUETTE REUTILISABLE
Plat du soir = plat B du midi, pas de plat léger
Boulangerie Pain &amp; Partage / pain indiv</t>
  </si>
  <si>
    <t>Lundi &gt; conso de lundi et mardi
Mardi &gt; conso de mercredi
Mercredi &gt; conso de jeudi
Jeudi &gt; conso de vendredi
Vendredi &gt; conso de samedi et dimanche</t>
  </si>
  <si>
    <t>LA CRAU</t>
  </si>
  <si>
    <t>LA CRAU JA</t>
  </si>
  <si>
    <t>Entrée, Plat, Fromage, Dessert MIDI + Entrée, Plat, Fromage, Dessert SOIR</t>
  </si>
  <si>
    <t>CCAS ALLAUCH</t>
  </si>
  <si>
    <t>ALLAUCH DEJ</t>
  </si>
  <si>
    <t>Lundi mercredi vendredi</t>
  </si>
  <si>
    <t>Plat du soir = plat B du midi, pas de plat léger
Boulangerie Pain &amp; Partage / pain indiv
Biscottes pour les consos de mardi, jeudi, samedi &amp; dimanche
Les clients ont une patisserie pour le jour de leur anniversaire
On facture tous les plats témoins donc 1 par jour</t>
  </si>
  <si>
    <t>Lundi &gt; conso de lundi et mardi
Mercredi &gt; conso de mercredi et jeudi
Vendredi &gt; conso de vendredi, samedi et dimanche</t>
  </si>
  <si>
    <t>ALLAUCH JA</t>
  </si>
  <si>
    <t>Entrée, Plat, Fromage, Dessert + Entrée, Plat, Fromage, Dessert</t>
  </si>
  <si>
    <t>Armeé du Salut - Hotel 115</t>
  </si>
  <si>
    <t>Armée du salut - midi</t>
  </si>
  <si>
    <t>Non livré</t>
  </si>
  <si>
    <t>Entrée, Plat, Dessert - menu spéciaux</t>
  </si>
  <si>
    <t>HALAL</t>
  </si>
  <si>
    <r>
      <rPr>
        <rFont val="Arial"/>
        <color theme="1"/>
        <sz val="10.0"/>
      </rPr>
      <t xml:space="preserve">Attention, toujours un féculent en accompagnement et portion plus importante que BPNA - </t>
    </r>
    <r>
      <rPr>
        <rFont val="Arial"/>
        <b/>
        <color theme="1"/>
        <sz val="10.0"/>
      </rPr>
      <t>Bol 500ml</t>
    </r>
  </si>
  <si>
    <t>Non, pick up</t>
  </si>
  <si>
    <t>Armée du salut - Hotel 115</t>
  </si>
  <si>
    <t>Armée du salut - soir</t>
  </si>
  <si>
    <t>Armeé du Salut - MNA</t>
  </si>
  <si>
    <r>
      <rPr>
        <rFont val="Arial"/>
        <color theme="1"/>
        <sz val="10.0"/>
      </rPr>
      <t xml:space="preserve">Attention, toujours un féculent en accompagnement et portion plus importante que BPNA - </t>
    </r>
    <r>
      <rPr>
        <rFont val="Arial"/>
        <b/>
        <color theme="1"/>
        <sz val="10.0"/>
      </rPr>
      <t>Bol 500ml</t>
    </r>
  </si>
  <si>
    <t>Armée du salut - CHRS</t>
  </si>
  <si>
    <t>Armée du salut CHRS midi</t>
  </si>
  <si>
    <r>
      <rPr>
        <rFont val="Arial"/>
        <color theme="1"/>
        <sz val="10.0"/>
      </rPr>
      <t xml:space="preserve">Attention, toujours un féculent en accompagnement et portion plus importante que BPNA - </t>
    </r>
    <r>
      <rPr>
        <rFont val="Arial"/>
        <b/>
        <color theme="1"/>
        <sz val="10.0"/>
      </rPr>
      <t>Bol 500ml</t>
    </r>
  </si>
  <si>
    <t>Armeé du Salut - CHRS</t>
  </si>
  <si>
    <t>Armeé du Salut - CHU</t>
  </si>
  <si>
    <r>
      <rPr>
        <rFont val="Arial"/>
        <color theme="1"/>
        <sz val="10.0"/>
      </rPr>
      <t xml:space="preserve">Attention, toujours un féculent en accompagnement et portion plus importante que BPNA - </t>
    </r>
    <r>
      <rPr>
        <rFont val="Arial"/>
        <b/>
        <color theme="1"/>
        <sz val="10.0"/>
      </rPr>
      <t>Bol 500ml</t>
    </r>
  </si>
  <si>
    <t>Armeé du Salut - Entr'elles</t>
  </si>
  <si>
    <r>
      <rPr>
        <rFont val="Arial"/>
        <color theme="1"/>
        <sz val="10.0"/>
      </rPr>
      <t xml:space="preserve">Attention, toujours un féculent en accompagnement et portion plus importante que BPNA - </t>
    </r>
    <r>
      <rPr>
        <rFont val="Arial"/>
        <b/>
        <color theme="1"/>
        <sz val="10.0"/>
      </rPr>
      <t>Bol 500ml</t>
    </r>
  </si>
  <si>
    <t>Armeé du Salut - La Digue (capelette)</t>
  </si>
  <si>
    <t>Attention, toujours un féculent en accompagnement et portion plus importante que BPNA - Gastro + 15 pique nique tous les mardi</t>
  </si>
  <si>
    <t>Armée du salut - Pique-Nique DIGUE</t>
  </si>
  <si>
    <t>Armée du salut - Appel d'aire</t>
  </si>
  <si>
    <t>PANDO Jean</t>
  </si>
  <si>
    <t>Entrée, Plat - menu spéciaux</t>
  </si>
  <si>
    <t>Attention, toujours un féculent en accompagnement et portion plus importante que BPNA - Gastro</t>
  </si>
  <si>
    <t>Lundi, Mardi, Mercredi, Jeudi</t>
  </si>
  <si>
    <t>Armeé du Salut - Appel d'aire</t>
  </si>
  <si>
    <t>Armeé du Salut - Le hameau</t>
  </si>
  <si>
    <t>Ecole des mines</t>
  </si>
  <si>
    <t>Entrée, Plat, Fromage, Dessert, Pain</t>
  </si>
  <si>
    <t>Normal
Sans porc
Végétarien</t>
  </si>
  <si>
    <t>Basé sur menu ainés mais plus gros grammage
Déclinable menu normal, sans porc et végétarien
Pain du BAB</t>
  </si>
  <si>
    <t>Chef Basil</t>
  </si>
  <si>
    <t>(aucune formule)</t>
  </si>
  <si>
    <t>—</t>
  </si>
  <si>
    <t>ajoute un onglet du prix moyen de chauqe composant stp</t>
  </si>
  <si>
    <t>entrée cout MP et cout transofrmation</t>
  </si>
  <si>
    <t>Composante</t>
  </si>
  <si>
    <t>Coût U HT</t>
  </si>
  <si>
    <t>Entrée Midi</t>
  </si>
  <si>
    <t>Plat Midi</t>
  </si>
  <si>
    <t>Fromage Midi</t>
  </si>
  <si>
    <t>Fromage à la coupe Midi</t>
  </si>
  <si>
    <t>Dessert Midi</t>
  </si>
  <si>
    <t>Pain PANDO</t>
  </si>
  <si>
    <t>Pain CCAS ISTRES</t>
  </si>
  <si>
    <t>Pain SAINT MAXIMIN</t>
  </si>
  <si>
    <t>Pain BANDOL</t>
  </si>
  <si>
    <t>Pain CCAS AIX</t>
  </si>
  <si>
    <t>Pain GEMENOS</t>
  </si>
  <si>
    <t>Pain CCAS LES PENNES</t>
  </si>
  <si>
    <t>Pain CIAS Vallée du Gapeau</t>
  </si>
  <si>
    <t>Pain CCAS SORGUES</t>
  </si>
  <si>
    <t>Pain CCAS SORGUES LE RONQUET</t>
  </si>
  <si>
    <t>Pain CCAS LA CRAU</t>
  </si>
  <si>
    <t>Pain CCAS ALLAUCH</t>
  </si>
  <si>
    <t>Pain Ecole des mines</t>
  </si>
  <si>
    <t>Pain Chef Basil</t>
  </si>
  <si>
    <t>Entrée Soir</t>
  </si>
  <si>
    <t>Plat Soir</t>
  </si>
  <si>
    <t>Plat protéiné du soir</t>
  </si>
  <si>
    <t>Dessert Soir</t>
  </si>
  <si>
    <t>Compote / Fruit Soir</t>
  </si>
  <si>
    <t>Conditionnements</t>
  </si>
  <si>
    <t>bol entrée</t>
  </si>
  <si>
    <t>bol plat</t>
  </si>
  <si>
    <t>bol dessert</t>
  </si>
  <si>
    <t>sachet potage</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</si>
</sst>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_-* #,##0.00\ &quot;€&quot;_-;\-* #,##0.00\ &quot;€&quot;_-;_-* &quot;-&quot;??\ &quot;€&quot;_-;_-@"/>
    <numFmt numFmtId="165" formatCode="#,##0.00\ [$€-1]"/>
    <numFmt numFmtId="166" formatCode="#,##0.00&quot;€&quot;"/>
  </numFmts>
  <fonts count="16">
    <font>
      <sz val="11.0"/>
      <color theme="1"/>
      <name val="Calibri"/>
      <scheme val="minor"/>
    </font>
    <font>
      <b/>
      <sz val="14.0"/>
      <color rgb="FFFFFFFF"/>
      <name val="Arial"/>
    </font>
    <font/>
    <font>
      <i/>
      <sz val="9.0"/>
      <color rgb="FF666666"/>
      <name val="Arial"/>
    </font>
    <font>
      <b/>
      <sz val="11.0"/>
      <color rgb="FFFFFFFF"/>
      <name val="Arial"/>
    </font>
    <font>
      <sz val="10.0"/>
      <color theme="1"/>
      <name val="Arial"/>
    </font>
    <font>
      <b/>
      <sz val="10.0"/>
      <color theme="1"/>
      <name val="Arial"/>
    </font>
    <font>
      <b/>
      <sz val="11.0"/>
      <color rgb="FFE85D04"/>
      <name val="Arial"/>
    </font>
    <font>
      <sz val="10.0"/>
      <color rgb="FFFF0000"/>
      <name val="Arial"/>
    </font>
    <font>
      <b/>
      <sz val="10.0"/>
      <color rgb="FFFF0000"/>
      <name val="Arial"/>
    </font>
    <font>
      <b/>
      <sz val="11.0"/>
      <color rgb="FFFF0000"/>
      <name val="Arial"/>
    </font>
    <font>
      <sz val="11.0"/>
      <color rgb="FFFF0000"/>
      <name val="Calibri"/>
    </font>
    <font>
      <u/>
      <sz val="10.0"/>
      <color theme="1"/>
      <name val="Arial"/>
    </font>
    <font>
      <color rgb="FF1D1C1D"/>
      <name val="Calibri"/>
      <scheme val="minor"/>
    </font>
    <font>
      <b/>
      <i/>
      <color theme="1"/>
      <name val="Calibri"/>
      <scheme val="minor"/>
    </font>
    <font>
      <color theme="1"/>
      <name val="Calibri"/>
      <scheme val="minor"/>
    </font>
  </fonts>
  <fills count="12">
    <fill>
      <patternFill patternType="none"/>
    </fill>
    <fill>
      <patternFill patternType="lightGray"/>
    </fill>
    <fill>
      <patternFill patternType="solid">
        <fgColor rgb="FFE85D04"/>
        <bgColor rgb="FFE85D04"/>
      </patternFill>
    </fill>
    <fill>
      <patternFill patternType="solid">
        <fgColor rgb="FFFFF0E6"/>
        <bgColor rgb="FFFFF0E6"/>
      </patternFill>
    </fill>
    <fill>
      <patternFill patternType="solid">
        <fgColor rgb="FF4A4A4A"/>
        <bgColor rgb="FF4A4A4A"/>
      </patternFill>
    </fill>
    <fill>
      <patternFill patternType="solid">
        <fgColor rgb="FFF5F5F5"/>
        <bgColor rgb="FFF5F5F5"/>
      </patternFill>
    </fill>
    <fill>
      <patternFill patternType="solid">
        <fgColor rgb="FFD6E3BC"/>
        <bgColor rgb="FFD6E3BC"/>
      </patternFill>
    </fill>
    <fill>
      <patternFill patternType="solid">
        <fgColor rgb="FFE8F5E9"/>
        <bgColor rgb="FFE8F5E9"/>
      </patternFill>
    </fill>
    <fill>
      <patternFill patternType="solid">
        <fgColor rgb="FFFFFFFF"/>
        <bgColor rgb="FFFFFFFF"/>
      </patternFill>
    </fill>
    <fill>
      <patternFill patternType="solid">
        <fgColor rgb="FFE3F2FD"/>
        <bgColor rgb="FFE3F2FD"/>
      </patternFill>
    </fill>
    <fill>
      <patternFill patternType="solid">
        <fgColor rgb="FFFFFDE7"/>
        <bgColor rgb="FFFFFDE7"/>
      </patternFill>
    </fill>
    <fill>
      <patternFill patternType="solid">
        <fgColor rgb="FFFFFF00"/>
        <bgColor rgb="FFFFFF00"/>
      </patternFill>
    </fill>
  </fills>
  <borders count="14">
    <border/>
    <border>
      <left/>
      <top/>
      <bottom/>
    </border>
    <border>
      <top/>
      <bottom/>
    </border>
    <border>
      <right/>
      <top/>
      <bottom/>
    </border>
    <border>
      <left/>
      <right/>
      <top/>
      <bottom/>
    </border>
    <border>
      <left style="thin">
        <color rgb="FFCCCCCC"/>
      </left>
      <right style="thin">
        <color rgb="FFCCCCCC"/>
      </right>
      <top style="thin">
        <color rgb="FFCCCCCC"/>
      </top>
      <bottom/>
    </border>
    <border>
      <left style="thin">
        <color rgb="FFCCCCCC"/>
      </left>
      <right style="thin">
        <color rgb="FFCCCCCC"/>
      </right>
      <top style="thin">
        <color rgb="FFCCCCCC"/>
      </top>
      <bottom style="thin">
        <color rgb="FFCCCCCC"/>
      </bottom>
    </border>
    <border>
      <left style="thin">
        <color rgb="FFCCCCCC"/>
      </left>
      <right style="thin">
        <color rgb="FFCCCCCC"/>
      </right>
      <top style="thin">
        <color rgb="FFCCCCCC"/>
      </top>
    </border>
    <border>
      <left style="thin">
        <color rgb="FFCCCCCC"/>
      </left>
      <right style="thin">
        <color rgb="FFCCCCCC"/>
      </right>
    </border>
    <border>
      <left style="thin">
        <color rgb="FFCCCCCC"/>
      </left>
      <right style="thin">
        <color rgb="FFCCCCCC"/>
      </right>
      <bottom style="thin">
        <color rgb="FFCCCCCC"/>
      </bottom>
    </border>
    <border>
      <left style="thin">
        <color rgb="FFCCCCCC"/>
      </left>
      <right style="thin">
        <color rgb="FFCCCCCC"/>
      </right>
      <top/>
      <bottom style="thin">
        <color rgb="FFCCCCCC"/>
      </bottom>
    </border>
    <border>
      <left style="thin">
        <color rgb="FFCCCCCC"/>
      </left>
      <right style="thin">
        <color rgb="FFCCCCCC"/>
      </right>
      <bottom/>
    </border>
    <border>
      <left style="thin">
        <color rgb="FFCCCCCC"/>
      </left>
      <right style="thin">
        <color rgb="FFCCCCCC"/>
      </right>
      <top/>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96">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0" fontId="2" numFmtId="0" xfId="0" applyBorder="1" applyFont="1"/>
    <xf borderId="1" fillId="3" fontId="3" numFmtId="0" xfId="0" applyAlignment="1" applyBorder="1" applyFill="1" applyFont="1">
      <alignment horizontal="center" vertical="center"/>
    </xf>
    <xf borderId="4" fillId="4" fontId="4" numFmtId="0" xfId="0" applyAlignment="1" applyBorder="1" applyFill="1" applyFont="1">
      <alignment horizontal="center" shrinkToFit="0" vertical="center" wrapText="1"/>
    </xf>
    <xf borderId="4" fillId="4" fontId="4" numFmtId="0" xfId="0" applyAlignment="1" applyBorder="1" applyFont="1">
      <alignment horizontal="center" readingOrder="0" shrinkToFit="0" vertical="center" wrapText="1"/>
    </xf>
    <xf borderId="5" fillId="5" fontId="5" numFmtId="0" xfId="0" applyAlignment="1" applyBorder="1" applyFill="1" applyFont="1">
      <alignment horizontal="center" shrinkToFit="0" vertical="center" wrapText="1"/>
    </xf>
    <xf borderId="5" fillId="5" fontId="6" numFmtId="0" xfId="0" applyAlignment="1" applyBorder="1" applyFont="1">
      <alignment horizontal="left" shrinkToFit="0" vertical="center" wrapText="1"/>
    </xf>
    <xf borderId="6" fillId="5" fontId="5" numFmtId="0" xfId="0" applyAlignment="1" applyBorder="1" applyFont="1">
      <alignment horizontal="left" vertical="center"/>
    </xf>
    <xf borderId="6" fillId="5" fontId="5" numFmtId="164" xfId="0" applyAlignment="1" applyBorder="1" applyFont="1" applyNumberFormat="1">
      <alignment horizontal="left" readingOrder="0" vertical="center"/>
    </xf>
    <xf borderId="6" fillId="5" fontId="5" numFmtId="164" xfId="0" applyAlignment="1" applyBorder="1" applyFont="1" applyNumberFormat="1">
      <alignment horizontal="left" vertical="center"/>
    </xf>
    <xf borderId="6" fillId="6" fontId="5" numFmtId="10" xfId="0" applyAlignment="1" applyBorder="1" applyFill="1" applyFont="1" applyNumberFormat="1">
      <alignment horizontal="center" shrinkToFit="0" vertical="center" wrapText="1"/>
    </xf>
    <xf borderId="6" fillId="6" fontId="5" numFmtId="0" xfId="0" applyAlignment="1" applyBorder="1" applyFont="1">
      <alignment horizontal="center" shrinkToFit="0" vertical="center" wrapText="1"/>
    </xf>
    <xf borderId="6" fillId="5" fontId="5" numFmtId="0" xfId="0" applyAlignment="1" applyBorder="1" applyFont="1">
      <alignment horizontal="left" shrinkToFit="0" vertical="center" wrapText="1"/>
    </xf>
    <xf borderId="6" fillId="5" fontId="5" numFmtId="0" xfId="0" applyAlignment="1" applyBorder="1" applyFont="1">
      <alignment horizontal="left" readingOrder="0" shrinkToFit="0" vertical="center" wrapText="1"/>
    </xf>
    <xf borderId="5" fillId="5" fontId="5" numFmtId="0" xfId="0" applyAlignment="1" applyBorder="1" applyFont="1">
      <alignment horizontal="left" shrinkToFit="0" vertical="center" wrapText="1"/>
    </xf>
    <xf borderId="5" fillId="7" fontId="5" numFmtId="0" xfId="0" applyAlignment="1" applyBorder="1" applyFill="1" applyFont="1">
      <alignment horizontal="left" shrinkToFit="0" vertical="center" wrapText="1"/>
    </xf>
    <xf borderId="5" fillId="5" fontId="7" numFmtId="0" xfId="0" applyAlignment="1" applyBorder="1" applyFont="1">
      <alignment horizontal="center" shrinkToFit="0" vertical="center" wrapText="1"/>
    </xf>
    <xf borderId="5" fillId="5" fontId="5" numFmtId="0" xfId="0" applyAlignment="1" applyBorder="1" applyFont="1">
      <alignment horizontal="left" readingOrder="0" shrinkToFit="0" vertical="center" wrapText="1"/>
    </xf>
    <xf borderId="7" fillId="8" fontId="5" numFmtId="0" xfId="0" applyAlignment="1" applyBorder="1" applyFill="1" applyFont="1">
      <alignment horizontal="center" shrinkToFit="0" vertical="center" wrapText="1"/>
    </xf>
    <xf borderId="7" fillId="8" fontId="6" numFmtId="0" xfId="0" applyAlignment="1" applyBorder="1" applyFont="1">
      <alignment horizontal="left" shrinkToFit="0" vertical="center" wrapText="1"/>
    </xf>
    <xf borderId="6" fillId="8" fontId="5" numFmtId="0" xfId="0" applyAlignment="1" applyBorder="1" applyFont="1">
      <alignment horizontal="left" vertical="center"/>
    </xf>
    <xf borderId="6" fillId="8" fontId="5" numFmtId="164" xfId="0" applyAlignment="1" applyBorder="1" applyFont="1" applyNumberFormat="1">
      <alignment horizontal="left" readingOrder="0" vertical="center"/>
    </xf>
    <xf borderId="6" fillId="8" fontId="5" numFmtId="164" xfId="0" applyAlignment="1" applyBorder="1" applyFont="1" applyNumberFormat="1">
      <alignment horizontal="left" vertical="center"/>
    </xf>
    <xf borderId="6" fillId="9" fontId="5" numFmtId="0" xfId="0" applyAlignment="1" applyBorder="1" applyFill="1" applyFont="1">
      <alignment horizontal="center" vertical="center"/>
    </xf>
    <xf borderId="6" fillId="8" fontId="5" numFmtId="0" xfId="0" applyAlignment="1" applyBorder="1" applyFont="1">
      <alignment horizontal="left" shrinkToFit="0" vertical="center" wrapText="1"/>
    </xf>
    <xf borderId="7" fillId="8" fontId="5" numFmtId="0" xfId="0" applyAlignment="1" applyBorder="1" applyFont="1">
      <alignment horizontal="left" readingOrder="0" shrinkToFit="0" vertical="center" wrapText="1"/>
    </xf>
    <xf borderId="7" fillId="8" fontId="5" numFmtId="0" xfId="0" applyAlignment="1" applyBorder="1" applyFont="1">
      <alignment horizontal="left" shrinkToFit="0" vertical="center" wrapText="1"/>
    </xf>
    <xf borderId="7" fillId="7" fontId="5" numFmtId="0" xfId="0" applyAlignment="1" applyBorder="1" applyFont="1">
      <alignment horizontal="left" shrinkToFit="0" vertical="center" wrapText="1"/>
    </xf>
    <xf borderId="7" fillId="8" fontId="7" numFmtId="0" xfId="0" applyAlignment="1" applyBorder="1" applyFont="1">
      <alignment horizontal="center" shrinkToFit="0" vertical="center" wrapText="1"/>
    </xf>
    <xf borderId="6" fillId="8" fontId="5" numFmtId="0" xfId="0" applyAlignment="1" applyBorder="1" applyFont="1">
      <alignment horizontal="left" readingOrder="0" shrinkToFit="0" vertical="center" wrapText="1"/>
    </xf>
    <xf borderId="8" fillId="0" fontId="2" numFmtId="0" xfId="0" applyBorder="1" applyFont="1"/>
    <xf borderId="6" fillId="10" fontId="5" numFmtId="0" xfId="0" applyAlignment="1" applyBorder="1" applyFill="1" applyFont="1">
      <alignment horizontal="center" vertical="center"/>
    </xf>
    <xf borderId="6" fillId="8" fontId="8" numFmtId="0" xfId="0" applyAlignment="1" applyBorder="1" applyFont="1">
      <alignment horizontal="left" vertical="center"/>
    </xf>
    <xf borderId="6" fillId="10" fontId="8" numFmtId="0" xfId="0" applyAlignment="1" applyBorder="1" applyFont="1">
      <alignment horizontal="center" vertical="center"/>
    </xf>
    <xf borderId="6" fillId="8" fontId="8" numFmtId="0" xfId="0" applyAlignment="1" applyBorder="1" applyFont="1">
      <alignment horizontal="left" shrinkToFit="0" vertical="center" wrapText="1"/>
    </xf>
    <xf borderId="9" fillId="0" fontId="2" numFmtId="0" xfId="0" applyBorder="1" applyFont="1"/>
    <xf borderId="6" fillId="8" fontId="8" numFmtId="0" xfId="0" applyAlignment="1" applyBorder="1" applyFont="1">
      <alignment horizontal="left" readingOrder="0" shrinkToFit="0" vertical="center" wrapText="1"/>
    </xf>
    <xf borderId="6" fillId="5" fontId="5" numFmtId="0" xfId="0" applyAlignment="1" applyBorder="1" applyFont="1">
      <alignment horizontal="center" shrinkToFit="0" vertical="center" wrapText="1"/>
    </xf>
    <xf borderId="6" fillId="5" fontId="6" numFmtId="0" xfId="0" applyAlignment="1" applyBorder="1" applyFont="1">
      <alignment horizontal="left" shrinkToFit="0" vertical="center" wrapText="1"/>
    </xf>
    <xf borderId="6" fillId="7" fontId="5" numFmtId="0" xfId="0" applyAlignment="1" applyBorder="1" applyFont="1">
      <alignment horizontal="left" shrinkToFit="0" vertical="center" wrapText="1"/>
    </xf>
    <xf borderId="6" fillId="5" fontId="7" numFmtId="0" xfId="0" applyAlignment="1" applyBorder="1" applyFont="1">
      <alignment horizontal="center" shrinkToFit="0" vertical="center" wrapText="1"/>
    </xf>
    <xf borderId="7" fillId="5" fontId="5" numFmtId="0" xfId="0" applyAlignment="1" applyBorder="1" applyFont="1">
      <alignment horizontal="center" shrinkToFit="0" vertical="center" wrapText="1"/>
    </xf>
    <xf borderId="7" fillId="5" fontId="6" numFmtId="0" xfId="0" applyAlignment="1" applyBorder="1" applyFont="1">
      <alignment horizontal="left" shrinkToFit="0" vertical="center" wrapText="1"/>
    </xf>
    <xf borderId="7" fillId="5" fontId="5" numFmtId="0" xfId="0" applyAlignment="1" applyBorder="1" applyFont="1">
      <alignment horizontal="left" readingOrder="0" shrinkToFit="0" vertical="center" wrapText="1"/>
    </xf>
    <xf borderId="7" fillId="5" fontId="7" numFmtId="0" xfId="0" applyAlignment="1" applyBorder="1" applyFont="1">
      <alignment horizontal="center" shrinkToFit="0" vertical="center" wrapText="1"/>
    </xf>
    <xf borderId="7" fillId="5" fontId="5" numFmtId="0" xfId="0" applyAlignment="1" applyBorder="1" applyFont="1">
      <alignment horizontal="left" shrinkToFit="0" vertical="center" wrapText="1"/>
    </xf>
    <xf borderId="10" fillId="5" fontId="5" numFmtId="0" xfId="0" applyAlignment="1" applyBorder="1" applyFont="1">
      <alignment horizontal="left" shrinkToFit="0" vertical="center" wrapText="1"/>
    </xf>
    <xf borderId="6" fillId="5" fontId="5" numFmtId="164" xfId="0" applyAlignment="1" applyBorder="1" applyFont="1" applyNumberFormat="1">
      <alignment horizontal="center" readingOrder="0" vertical="center"/>
    </xf>
    <xf quotePrefix="1" borderId="6" fillId="5" fontId="5" numFmtId="164" xfId="0" applyAlignment="1" applyBorder="1" applyFont="1" applyNumberFormat="1">
      <alignment horizontal="center" vertical="center"/>
    </xf>
    <xf quotePrefix="1" borderId="7" fillId="5" fontId="5" numFmtId="0" xfId="0" applyAlignment="1" applyBorder="1" applyFont="1">
      <alignment horizontal="left" shrinkToFit="0" vertical="center" wrapText="1"/>
    </xf>
    <xf borderId="7" fillId="8" fontId="8" numFmtId="0" xfId="0" applyAlignment="1" applyBorder="1" applyFont="1">
      <alignment horizontal="center" shrinkToFit="0" vertical="center" wrapText="1"/>
    </xf>
    <xf borderId="7" fillId="8" fontId="9" numFmtId="0" xfId="0" applyAlignment="1" applyBorder="1" applyFont="1">
      <alignment horizontal="left" shrinkToFit="0" vertical="center" wrapText="1"/>
    </xf>
    <xf borderId="6" fillId="8" fontId="5" numFmtId="164" xfId="0" applyAlignment="1" applyBorder="1" applyFont="1" applyNumberFormat="1">
      <alignment horizontal="center" vertical="center"/>
    </xf>
    <xf borderId="7" fillId="11" fontId="8" numFmtId="0" xfId="0" applyAlignment="1" applyBorder="1" applyFill="1" applyFont="1">
      <alignment horizontal="left" shrinkToFit="0" vertical="center" wrapText="1"/>
    </xf>
    <xf borderId="7" fillId="7" fontId="8" numFmtId="0" xfId="0" applyAlignment="1" applyBorder="1" applyFont="1">
      <alignment horizontal="left" shrinkToFit="0" vertical="center" wrapText="1"/>
    </xf>
    <xf borderId="7" fillId="8" fontId="10" numFmtId="0" xfId="0" applyAlignment="1" applyBorder="1" applyFont="1">
      <alignment horizontal="center" shrinkToFit="0" vertical="center" wrapText="1"/>
    </xf>
    <xf borderId="7" fillId="8" fontId="8" numFmtId="0" xfId="0" applyAlignment="1" applyBorder="1" applyFont="1">
      <alignment horizontal="left" readingOrder="0" shrinkToFit="0" vertical="center" wrapText="1"/>
    </xf>
    <xf borderId="7" fillId="8" fontId="8" numFmtId="0" xfId="0" applyAlignment="1" applyBorder="1" applyFont="1">
      <alignment horizontal="left" shrinkToFit="0" vertical="center" wrapText="1"/>
    </xf>
    <xf borderId="0" fillId="0" fontId="11" numFmtId="0" xfId="0" applyFont="1"/>
    <xf quotePrefix="1" borderId="6" fillId="8" fontId="5" numFmtId="0" xfId="0" applyAlignment="1" applyBorder="1" applyFont="1">
      <alignment horizontal="center" readingOrder="0" vertical="center"/>
    </xf>
    <xf borderId="6" fillId="9" fontId="8" numFmtId="0" xfId="0" applyAlignment="1" applyBorder="1" applyFont="1">
      <alignment horizontal="center" vertical="center"/>
    </xf>
    <xf borderId="7" fillId="11" fontId="5" numFmtId="0" xfId="0" applyAlignment="1" applyBorder="1" applyFont="1">
      <alignment horizontal="left" readingOrder="0" shrinkToFit="0" vertical="center" wrapText="1"/>
    </xf>
    <xf borderId="11" fillId="0" fontId="2" numFmtId="0" xfId="0" applyBorder="1" applyFont="1"/>
    <xf borderId="12" fillId="5" fontId="5" numFmtId="0" xfId="0" applyAlignment="1" applyBorder="1" applyFont="1">
      <alignment horizontal="center" shrinkToFit="0" vertical="center" wrapText="1"/>
    </xf>
    <xf borderId="6" fillId="5" fontId="8" numFmtId="0" xfId="0" applyAlignment="1" applyBorder="1" applyFont="1">
      <alignment horizontal="left" vertical="center"/>
    </xf>
    <xf borderId="6" fillId="5" fontId="8" numFmtId="0" xfId="0" applyAlignment="1" applyBorder="1" applyFont="1">
      <alignment horizontal="left" shrinkToFit="0" vertical="center" wrapText="1"/>
    </xf>
    <xf borderId="10" fillId="5" fontId="8" numFmtId="0" xfId="0" applyAlignment="1" applyBorder="1" applyFont="1">
      <alignment horizontal="left" shrinkToFit="0" vertical="center" wrapText="1"/>
    </xf>
    <xf borderId="7" fillId="5" fontId="5" numFmtId="164" xfId="0" applyAlignment="1" applyBorder="1" applyFont="1" applyNumberFormat="1">
      <alignment horizontal="center" shrinkToFit="0" vertical="center" wrapText="1"/>
    </xf>
    <xf borderId="7" fillId="11" fontId="5" numFmtId="0" xfId="0" applyAlignment="1" applyBorder="1" applyFont="1">
      <alignment horizontal="left" shrinkToFit="0" vertical="center" wrapText="1"/>
    </xf>
    <xf borderId="6" fillId="8" fontId="5" numFmtId="0" xfId="0" applyAlignment="1" applyBorder="1" applyFont="1">
      <alignment horizontal="center" shrinkToFit="0" vertical="center" wrapText="1"/>
    </xf>
    <xf borderId="6" fillId="8" fontId="6" numFmtId="0" xfId="0" applyAlignment="1" applyBorder="1" applyFont="1">
      <alignment horizontal="left" shrinkToFit="0" vertical="center" wrapText="1"/>
    </xf>
    <xf borderId="6" fillId="8" fontId="7" numFmtId="0" xfId="0" applyAlignment="1" applyBorder="1" applyFont="1">
      <alignment horizontal="center" shrinkToFit="0" vertical="center" wrapText="1"/>
    </xf>
    <xf borderId="7" fillId="5" fontId="12" numFmtId="0" xfId="0" applyAlignment="1" applyBorder="1" applyFont="1">
      <alignment horizontal="left" readingOrder="0" shrinkToFit="0" vertical="center" wrapText="1"/>
    </xf>
    <xf borderId="6" fillId="5" fontId="5" numFmtId="0" xfId="0" applyAlignment="1" applyBorder="1" applyFont="1">
      <alignment horizontal="left" readingOrder="0" vertical="center"/>
    </xf>
    <xf borderId="6" fillId="8" fontId="5" numFmtId="0" xfId="0" applyAlignment="1" applyBorder="1" applyFont="1">
      <alignment horizontal="center" vertical="center"/>
    </xf>
    <xf borderId="6" fillId="8" fontId="6" numFmtId="0" xfId="0" applyAlignment="1" applyBorder="1" applyFont="1">
      <alignment horizontal="left" vertical="center"/>
    </xf>
    <xf borderId="6" fillId="11" fontId="8" numFmtId="0" xfId="0" applyAlignment="1" applyBorder="1" applyFont="1">
      <alignment horizontal="left" vertical="center"/>
    </xf>
    <xf borderId="6" fillId="11" fontId="5" numFmtId="164" xfId="0" applyAlignment="1" applyBorder="1" applyFont="1" applyNumberFormat="1">
      <alignment horizontal="left" vertical="center"/>
    </xf>
    <xf borderId="6" fillId="8" fontId="7" numFmtId="0" xfId="0" applyAlignment="1" applyBorder="1" applyFont="1">
      <alignment horizontal="center" vertical="center"/>
    </xf>
    <xf borderId="6" fillId="5" fontId="5" numFmtId="0" xfId="0" applyAlignment="1" applyBorder="1" applyFont="1">
      <alignment horizontal="center" vertical="center"/>
    </xf>
    <xf borderId="6" fillId="5" fontId="6" numFmtId="0" xfId="0" applyAlignment="1" applyBorder="1" applyFont="1">
      <alignment horizontal="left" vertical="center"/>
    </xf>
    <xf borderId="6" fillId="5" fontId="7" numFmtId="0" xfId="0" applyAlignment="1" applyBorder="1" applyFont="1">
      <alignment horizontal="center" vertical="center"/>
    </xf>
    <xf borderId="0" fillId="0" fontId="13" numFmtId="0" xfId="0" applyAlignment="1" applyFont="1">
      <alignment readingOrder="0"/>
    </xf>
    <xf borderId="0" fillId="0" fontId="14" numFmtId="0" xfId="0" applyAlignment="1" applyFont="1">
      <alignment horizontal="center" readingOrder="0"/>
    </xf>
    <xf borderId="0" fillId="0" fontId="14" numFmtId="165" xfId="0" applyAlignment="1" applyFont="1" applyNumberFormat="1">
      <alignment horizontal="center" readingOrder="0"/>
    </xf>
    <xf borderId="13" fillId="0" fontId="15" numFmtId="0" xfId="0" applyAlignment="1" applyBorder="1" applyFont="1">
      <alignment readingOrder="0"/>
    </xf>
    <xf borderId="13" fillId="0" fontId="15" numFmtId="165" xfId="0" applyAlignment="1" applyBorder="1" applyFont="1" applyNumberFormat="1">
      <alignment readingOrder="0"/>
    </xf>
    <xf borderId="13" fillId="0" fontId="15" numFmtId="165" xfId="0" applyBorder="1" applyFont="1" applyNumberFormat="1"/>
    <xf borderId="13" fillId="11" fontId="15" numFmtId="165" xfId="0" applyAlignment="1" applyBorder="1" applyFont="1" applyNumberFormat="1">
      <alignment readingOrder="0"/>
    </xf>
    <xf borderId="0" fillId="0" fontId="15" numFmtId="166" xfId="0" applyAlignment="1" applyFont="1" applyNumberFormat="1">
      <alignment readingOrder="0"/>
    </xf>
    <xf borderId="0" fillId="0" fontId="15" numFmtId="165" xfId="0" applyFont="1" applyNumberFormat="1"/>
    <xf borderId="0" fillId="0" fontId="15" numFmtId="166" xfId="0" applyFont="1" applyNumberFormat="1"/>
    <xf borderId="0" fillId="0" fontId="15" numFmtId="0" xfId="0" applyAlignment="1" applyFont="1">
      <alignment readingOrder="0"/>
    </xf>
    <xf borderId="0" fillId="0" fontId="15" numFmtId="165" xfId="0" applyAlignment="1" applyFont="1" applyNumberFormat="1">
      <alignment readingOrder="0"/>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0</xdr:colOff>
      <xdr:row>6</xdr:row>
      <xdr:rowOff>0</xdr:rowOff>
    </xdr:from>
    <xdr:ext cx="6762750" cy="18383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mailto:guney@chefbasil.fr" TargetMode="External"/><Relationship Id="rId3" Type="http://schemas.openxmlformats.org/officeDocument/2006/relationships/drawing" Target="../drawings/drawing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4.0" topLeftCell="A5" activePane="bottomLeft" state="frozen"/>
      <selection activeCell="B6" sqref="B6" pane="bottomLeft"/>
    </sheetView>
  </sheetViews>
  <sheetFormatPr customHeight="1" defaultColWidth="14.43" defaultRowHeight="15.0"/>
  <cols>
    <col customWidth="1" min="1" max="1" width="6.0"/>
    <col customWidth="1" min="2" max="2" width="28.0"/>
    <col customWidth="1" min="3" max="6" width="30.0"/>
    <col customWidth="1" min="7" max="8" width="8.0"/>
    <col customWidth="1" min="9" max="12" width="42.0"/>
    <col customWidth="1" min="13" max="13" width="36.0"/>
    <col customWidth="1" min="14" max="14" width="12.0"/>
    <col customWidth="1" min="15" max="17" width="38.0"/>
    <col customWidth="1" min="18" max="33" width="8.86"/>
  </cols>
  <sheetData>
    <row r="1" ht="31.5" customHeight="1">
      <c r="A1" s="1" t="s">
        <v>0</v>
      </c>
      <c r="B1" s="2"/>
      <c r="C1" s="2"/>
      <c r="D1" s="2"/>
      <c r="E1" s="2"/>
      <c r="F1" s="2"/>
      <c r="G1" s="2"/>
      <c r="H1" s="2"/>
      <c r="I1" s="2"/>
      <c r="J1" s="2"/>
      <c r="K1" s="2"/>
      <c r="L1" s="2"/>
      <c r="M1" s="2"/>
      <c r="N1" s="2"/>
      <c r="O1" s="2"/>
      <c r="P1" s="2"/>
      <c r="Q1" s="3"/>
    </row>
    <row r="2" ht="18.0" customHeight="1">
      <c r="A2" s="4" t="s">
        <v>1</v>
      </c>
      <c r="B2" s="2"/>
      <c r="C2" s="2"/>
      <c r="D2" s="2"/>
      <c r="E2" s="2"/>
      <c r="F2" s="2"/>
      <c r="G2" s="2"/>
      <c r="H2" s="2"/>
      <c r="I2" s="2"/>
      <c r="J2" s="2"/>
      <c r="K2" s="2"/>
      <c r="L2" s="2"/>
      <c r="M2" s="2"/>
      <c r="N2" s="2"/>
      <c r="O2" s="2"/>
      <c r="P2" s="2"/>
      <c r="Q2" s="3"/>
    </row>
    <row r="3" ht="3.75" customHeight="1"/>
    <row r="4" ht="27.75" customHeight="1">
      <c r="A4" s="5" t="s">
        <v>2</v>
      </c>
      <c r="B4" s="5" t="s">
        <v>3</v>
      </c>
      <c r="C4" s="5" t="s">
        <v>4</v>
      </c>
      <c r="D4" s="6" t="s">
        <v>5</v>
      </c>
      <c r="E4" s="6" t="s">
        <v>6</v>
      </c>
      <c r="F4" s="5" t="s">
        <v>7</v>
      </c>
      <c r="G4" s="6" t="s">
        <v>8</v>
      </c>
      <c r="H4" s="5" t="s">
        <v>9</v>
      </c>
      <c r="I4" s="5" t="s">
        <v>10</v>
      </c>
      <c r="J4" s="6" t="s">
        <v>11</v>
      </c>
      <c r="K4" s="6" t="s">
        <v>12</v>
      </c>
      <c r="L4" s="5" t="s">
        <v>13</v>
      </c>
      <c r="M4" s="5" t="s">
        <v>14</v>
      </c>
      <c r="N4" s="5" t="s">
        <v>15</v>
      </c>
      <c r="O4" s="6" t="s">
        <v>16</v>
      </c>
      <c r="P4" s="6" t="s">
        <v>17</v>
      </c>
      <c r="Q4" s="5" t="s">
        <v>18</v>
      </c>
    </row>
    <row r="5">
      <c r="A5" s="7">
        <v>2.0</v>
      </c>
      <c r="B5" s="8" t="s">
        <v>19</v>
      </c>
      <c r="C5" s="9" t="s">
        <v>20</v>
      </c>
      <c r="D5" s="10" t="s">
        <v>21</v>
      </c>
      <c r="E5" s="11">
        <f>'Prix par Cond.'!B4+'Prix par Cond.'!B5+'Prix par Cond.'!B6+'Prix par Cond.'!B8+'Prix par Cond.'!B10+'Prix par Cond.'!B24+'Prix par Cond.'!B25+'Prix par Cond.'!B29</f>
        <v>3.006928571</v>
      </c>
      <c r="F5" s="11">
        <v>8.03</v>
      </c>
      <c r="G5" s="12">
        <f t="shared" ref="G5:G19" si="1">E5/F5</f>
        <v>0.3744618395</v>
      </c>
      <c r="H5" s="13" t="s">
        <v>22</v>
      </c>
      <c r="I5" s="14" t="s">
        <v>23</v>
      </c>
      <c r="J5" s="15" t="s">
        <v>24</v>
      </c>
      <c r="K5" s="14" t="s">
        <v>25</v>
      </c>
      <c r="L5" s="16" t="s">
        <v>26</v>
      </c>
      <c r="M5" s="17" t="s">
        <v>27</v>
      </c>
      <c r="N5" s="18">
        <v>7.0</v>
      </c>
      <c r="O5" s="19" t="s">
        <v>28</v>
      </c>
      <c r="P5" s="19" t="s">
        <v>29</v>
      </c>
      <c r="Q5" s="16" t="s">
        <v>30</v>
      </c>
    </row>
    <row r="6" ht="21.75" customHeight="1">
      <c r="A6" s="20">
        <v>5.0</v>
      </c>
      <c r="B6" s="21" t="s">
        <v>31</v>
      </c>
      <c r="C6" s="22" t="s">
        <v>32</v>
      </c>
      <c r="D6" s="23" t="s">
        <v>33</v>
      </c>
      <c r="E6" s="24">
        <f>'Prix par Cond.'!B25+'Prix par Cond.'!B28</f>
        <v>0.46</v>
      </c>
      <c r="F6" s="24">
        <f>1.35+2.74</f>
        <v>4.09</v>
      </c>
      <c r="G6" s="12">
        <f t="shared" si="1"/>
        <v>0.1124694377</v>
      </c>
      <c r="H6" s="25" t="s">
        <v>34</v>
      </c>
      <c r="I6" s="26" t="s">
        <v>35</v>
      </c>
      <c r="J6" s="27" t="s">
        <v>36</v>
      </c>
      <c r="K6" s="26" t="s">
        <v>37</v>
      </c>
      <c r="L6" s="28" t="s">
        <v>38</v>
      </c>
      <c r="M6" s="29" t="s">
        <v>27</v>
      </c>
      <c r="N6" s="30">
        <v>7.0</v>
      </c>
      <c r="O6" s="31" t="s">
        <v>39</v>
      </c>
      <c r="P6" s="27" t="s">
        <v>40</v>
      </c>
      <c r="Q6" s="28" t="s">
        <v>41</v>
      </c>
    </row>
    <row r="7" ht="21.75" customHeight="1">
      <c r="A7" s="32"/>
      <c r="B7" s="32"/>
      <c r="C7" s="22" t="s">
        <v>42</v>
      </c>
      <c r="D7" s="23" t="s">
        <v>33</v>
      </c>
      <c r="E7" s="24">
        <f>'Prix par Cond.'!B5+'Prix par Cond.'!B9</f>
        <v>1.35</v>
      </c>
      <c r="F7" s="24">
        <f>2.5+6.5</f>
        <v>9</v>
      </c>
      <c r="G7" s="12">
        <f t="shared" si="1"/>
        <v>0.15</v>
      </c>
      <c r="H7" s="33" t="s">
        <v>43</v>
      </c>
      <c r="I7" s="26" t="s">
        <v>44</v>
      </c>
      <c r="J7" s="32"/>
      <c r="K7" s="26" t="s">
        <v>37</v>
      </c>
      <c r="L7" s="32"/>
      <c r="M7" s="32"/>
      <c r="N7" s="32"/>
      <c r="O7" s="31" t="s">
        <v>39</v>
      </c>
      <c r="P7" s="32"/>
      <c r="Q7" s="32"/>
    </row>
    <row r="8" ht="21.75" customHeight="1">
      <c r="A8" s="32"/>
      <c r="B8" s="32"/>
      <c r="C8" s="34" t="s">
        <v>45</v>
      </c>
      <c r="D8" s="23" t="s">
        <v>33</v>
      </c>
      <c r="E8" s="24">
        <f>'Prix par Cond.'!B4+'Prix par Cond.'!B5</f>
        <v>1.41</v>
      </c>
      <c r="F8" s="24">
        <f>2.59+7.32</f>
        <v>9.91</v>
      </c>
      <c r="G8" s="12">
        <f t="shared" si="1"/>
        <v>0.1422805247</v>
      </c>
      <c r="H8" s="35" t="s">
        <v>43</v>
      </c>
      <c r="I8" s="36" t="s">
        <v>46</v>
      </c>
      <c r="J8" s="32"/>
      <c r="K8" s="36" t="s">
        <v>37</v>
      </c>
      <c r="L8" s="32"/>
      <c r="M8" s="32"/>
      <c r="N8" s="32"/>
      <c r="O8" s="31" t="s">
        <v>39</v>
      </c>
      <c r="P8" s="37"/>
      <c r="Q8" s="32"/>
    </row>
    <row r="9" ht="21.75" customHeight="1">
      <c r="A9" s="32"/>
      <c r="B9" s="32"/>
      <c r="C9" s="34" t="s">
        <v>47</v>
      </c>
      <c r="D9" s="23" t="s">
        <v>33</v>
      </c>
      <c r="E9" s="24">
        <f>'Prix par Cond.'!B4+'Prix par Cond.'!B5+'Prix par Cond.'!B8</f>
        <v>1.66</v>
      </c>
      <c r="F9" s="24">
        <f>3.3+7.65</f>
        <v>10.95</v>
      </c>
      <c r="G9" s="12">
        <f t="shared" si="1"/>
        <v>0.1515981735</v>
      </c>
      <c r="H9" s="35" t="s">
        <v>43</v>
      </c>
      <c r="I9" s="38" t="s">
        <v>48</v>
      </c>
      <c r="J9" s="32"/>
      <c r="K9" s="36" t="s">
        <v>37</v>
      </c>
      <c r="L9" s="32"/>
      <c r="M9" s="32"/>
      <c r="N9" s="32"/>
      <c r="O9" s="31" t="s">
        <v>39</v>
      </c>
      <c r="P9" s="27" t="s">
        <v>49</v>
      </c>
      <c r="Q9" s="32"/>
    </row>
    <row r="10" ht="21.75" customHeight="1">
      <c r="A10" s="32"/>
      <c r="B10" s="32"/>
      <c r="C10" s="22" t="s">
        <v>50</v>
      </c>
      <c r="D10" s="23" t="s">
        <v>33</v>
      </c>
      <c r="E10" s="24">
        <f>E9+'Prix par Cond.'!B9</f>
        <v>1.86</v>
      </c>
      <c r="F10" s="24">
        <f>3.7+7.71</f>
        <v>11.41</v>
      </c>
      <c r="G10" s="12">
        <f t="shared" si="1"/>
        <v>0.1630148992</v>
      </c>
      <c r="H10" s="33" t="s">
        <v>43</v>
      </c>
      <c r="I10" s="31" t="s">
        <v>51</v>
      </c>
      <c r="J10" s="32"/>
      <c r="K10" s="26" t="s">
        <v>37</v>
      </c>
      <c r="L10" s="32"/>
      <c r="M10" s="32"/>
      <c r="N10" s="32"/>
      <c r="O10" s="31" t="s">
        <v>39</v>
      </c>
      <c r="P10" s="32"/>
      <c r="Q10" s="32"/>
    </row>
    <row r="11" ht="21.75" customHeight="1">
      <c r="A11" s="37"/>
      <c r="B11" s="37"/>
      <c r="C11" s="22" t="s">
        <v>52</v>
      </c>
      <c r="D11" s="23" t="s">
        <v>33</v>
      </c>
      <c r="E11" s="24">
        <f>'Prix par Cond.'!B5+'Prix par Cond.'!B8</f>
        <v>1.4</v>
      </c>
      <c r="F11" s="24">
        <f>2.59+7.32</f>
        <v>9.91</v>
      </c>
      <c r="G11" s="12">
        <f t="shared" si="1"/>
        <v>0.141271443</v>
      </c>
      <c r="H11" s="33" t="s">
        <v>43</v>
      </c>
      <c r="I11" s="31" t="s">
        <v>53</v>
      </c>
      <c r="J11" s="37"/>
      <c r="K11" s="26" t="s">
        <v>37</v>
      </c>
      <c r="L11" s="37"/>
      <c r="M11" s="37"/>
      <c r="N11" s="37"/>
      <c r="O11" s="31" t="s">
        <v>39</v>
      </c>
      <c r="P11" s="37"/>
      <c r="Q11" s="37"/>
    </row>
    <row r="12">
      <c r="A12" s="39">
        <v>6.0</v>
      </c>
      <c r="B12" s="40" t="s">
        <v>54</v>
      </c>
      <c r="C12" s="9" t="s">
        <v>55</v>
      </c>
      <c r="D12" s="10" t="s">
        <v>56</v>
      </c>
      <c r="E12" s="11">
        <f>'Prix par Cond.'!B4+'Prix par Cond.'!B5+'Prix par Cond.'!B6+'Prix par Cond.'!B8+'Prix par Cond.'!B25+'Prix par Cond.'!B11</f>
        <v>2.565</v>
      </c>
      <c r="F12" s="11">
        <v>10.89</v>
      </c>
      <c r="G12" s="12">
        <f t="shared" si="1"/>
        <v>0.2355371901</v>
      </c>
      <c r="H12" s="13" t="s">
        <v>22</v>
      </c>
      <c r="I12" s="14" t="s">
        <v>57</v>
      </c>
      <c r="J12" s="15" t="s">
        <v>58</v>
      </c>
      <c r="K12" s="14" t="s">
        <v>37</v>
      </c>
      <c r="L12" s="14" t="s">
        <v>59</v>
      </c>
      <c r="M12" s="41" t="s">
        <v>27</v>
      </c>
      <c r="N12" s="42">
        <v>7.0</v>
      </c>
      <c r="O12" s="31" t="s">
        <v>39</v>
      </c>
      <c r="P12" s="15" t="s">
        <v>60</v>
      </c>
      <c r="Q12" s="14" t="s">
        <v>54</v>
      </c>
    </row>
    <row r="13" ht="21.75" customHeight="1">
      <c r="A13" s="20">
        <v>9.0</v>
      </c>
      <c r="B13" s="21" t="s">
        <v>61</v>
      </c>
      <c r="C13" s="22" t="s">
        <v>62</v>
      </c>
      <c r="D13" s="23" t="s">
        <v>63</v>
      </c>
      <c r="E13" s="24">
        <f>'Prix par Cond.'!B4+'Prix par Cond.'!B5+'Prix par Cond.'!B6+'Prix par Cond.'!B8+'Prix par Cond.'!B12</f>
        <v>2.125</v>
      </c>
      <c r="F13" s="24">
        <v>10.49</v>
      </c>
      <c r="G13" s="12">
        <f t="shared" si="1"/>
        <v>0.2025738799</v>
      </c>
      <c r="H13" s="33" t="s">
        <v>43</v>
      </c>
      <c r="I13" s="26" t="s">
        <v>64</v>
      </c>
      <c r="J13" s="27" t="s">
        <v>65</v>
      </c>
      <c r="K13" s="26" t="s">
        <v>66</v>
      </c>
      <c r="L13" s="28" t="s">
        <v>67</v>
      </c>
      <c r="M13" s="29" t="s">
        <v>27</v>
      </c>
      <c r="N13" s="30">
        <v>7.0</v>
      </c>
      <c r="O13" s="19" t="s">
        <v>28</v>
      </c>
      <c r="P13" s="27" t="s">
        <v>68</v>
      </c>
      <c r="Q13" s="28" t="s">
        <v>61</v>
      </c>
    </row>
    <row r="14" ht="21.75" customHeight="1">
      <c r="A14" s="37"/>
      <c r="B14" s="37"/>
      <c r="C14" s="22" t="s">
        <v>69</v>
      </c>
      <c r="D14" s="23" t="s">
        <v>63</v>
      </c>
      <c r="E14" s="24">
        <f>'Prix par Cond.'!B26+'Prix par Cond.'!B28</f>
        <v>1.2</v>
      </c>
      <c r="F14" s="24">
        <v>2.86</v>
      </c>
      <c r="G14" s="12">
        <f t="shared" si="1"/>
        <v>0.4195804196</v>
      </c>
      <c r="H14" s="25" t="s">
        <v>34</v>
      </c>
      <c r="I14" s="26" t="s">
        <v>70</v>
      </c>
      <c r="J14" s="37"/>
      <c r="K14" s="26" t="s">
        <v>66</v>
      </c>
      <c r="L14" s="37"/>
      <c r="M14" s="37"/>
      <c r="N14" s="37"/>
      <c r="O14" s="19" t="s">
        <v>28</v>
      </c>
      <c r="P14" s="32"/>
      <c r="Q14" s="37"/>
    </row>
    <row r="15" ht="47.25" customHeight="1">
      <c r="A15" s="43">
        <v>10.0</v>
      </c>
      <c r="B15" s="44" t="s">
        <v>71</v>
      </c>
      <c r="C15" s="9" t="s">
        <v>72</v>
      </c>
      <c r="D15" s="10" t="s">
        <v>73</v>
      </c>
      <c r="E15" s="11">
        <f>'Prix par Cond.'!B4+'Prix par Cond.'!B5+'Prix par Cond.'!B6+'Prix par Cond.'!B8+'Prix par Cond.'!B13</f>
        <v>2.1</v>
      </c>
      <c r="F15" s="11">
        <v>9.5</v>
      </c>
      <c r="G15" s="12">
        <f t="shared" si="1"/>
        <v>0.2210526316</v>
      </c>
      <c r="H15" s="33" t="s">
        <v>43</v>
      </c>
      <c r="I15" s="14" t="s">
        <v>74</v>
      </c>
      <c r="J15" s="45" t="s">
        <v>75</v>
      </c>
      <c r="K15" s="14" t="s">
        <v>37</v>
      </c>
      <c r="L15" s="14" t="s">
        <v>76</v>
      </c>
      <c r="M15" s="29" t="s">
        <v>27</v>
      </c>
      <c r="N15" s="46">
        <v>7.0</v>
      </c>
      <c r="O15" s="31" t="s">
        <v>39</v>
      </c>
      <c r="P15" s="45" t="s">
        <v>77</v>
      </c>
      <c r="Q15" s="47" t="s">
        <v>78</v>
      </c>
    </row>
    <row r="16">
      <c r="A16" s="37"/>
      <c r="B16" s="37"/>
      <c r="C16" s="9" t="s">
        <v>79</v>
      </c>
      <c r="D16" s="10" t="s">
        <v>73</v>
      </c>
      <c r="E16" s="11">
        <f>E15+'Prix par Cond.'!B25+'Prix par Cond.'!B28+'Prix par Cond.'!B32</f>
        <v>2.76</v>
      </c>
      <c r="F16" s="11">
        <v>11.1</v>
      </c>
      <c r="G16" s="12">
        <f t="shared" si="1"/>
        <v>0.2486486486</v>
      </c>
      <c r="H16" s="25" t="s">
        <v>34</v>
      </c>
      <c r="I16" s="26" t="s">
        <v>80</v>
      </c>
      <c r="J16" s="37"/>
      <c r="K16" s="26" t="s">
        <v>37</v>
      </c>
      <c r="L16" s="48" t="s">
        <v>81</v>
      </c>
      <c r="M16" s="37"/>
      <c r="N16" s="37"/>
      <c r="O16" s="31" t="s">
        <v>39</v>
      </c>
      <c r="P16" s="37"/>
      <c r="Q16" s="37"/>
    </row>
    <row r="17">
      <c r="A17" s="20">
        <v>13.0</v>
      </c>
      <c r="B17" s="21" t="s">
        <v>82</v>
      </c>
      <c r="C17" s="22" t="s">
        <v>83</v>
      </c>
      <c r="D17" s="10" t="s">
        <v>84</v>
      </c>
      <c r="E17" s="24">
        <f>'Prix par Cond.'!B4+'Prix par Cond.'!B5+'Prix par Cond.'!B6+'Prix par Cond.'!B25+'Prix par Cond.'!B14</f>
        <v>2.06</v>
      </c>
      <c r="F17" s="24">
        <v>10.11</v>
      </c>
      <c r="G17" s="12">
        <f t="shared" si="1"/>
        <v>0.2037586548</v>
      </c>
      <c r="H17" s="33" t="s">
        <v>43</v>
      </c>
      <c r="I17" s="26" t="s">
        <v>85</v>
      </c>
      <c r="J17" s="27" t="s">
        <v>86</v>
      </c>
      <c r="K17" s="26" t="s">
        <v>37</v>
      </c>
      <c r="L17" s="26" t="s">
        <v>87</v>
      </c>
      <c r="M17" s="29" t="s">
        <v>27</v>
      </c>
      <c r="N17" s="30">
        <v>7.0</v>
      </c>
      <c r="O17" s="31" t="s">
        <v>39</v>
      </c>
      <c r="P17" s="27" t="s">
        <v>88</v>
      </c>
      <c r="Q17" s="28" t="s">
        <v>82</v>
      </c>
    </row>
    <row r="18">
      <c r="A18" s="32"/>
      <c r="B18" s="32"/>
      <c r="C18" s="22" t="s">
        <v>89</v>
      </c>
      <c r="D18" s="10" t="s">
        <v>84</v>
      </c>
      <c r="E18" s="24">
        <f>'Prix par Cond.'!B4+'Prix par Cond.'!B5+'Prix par Cond.'!B6+'Prix par Cond.'!B8+'Prix par Cond.'!B14</f>
        <v>2.1</v>
      </c>
      <c r="F18" s="24">
        <v>10.11</v>
      </c>
      <c r="G18" s="12">
        <f t="shared" si="1"/>
        <v>0.2077151335</v>
      </c>
      <c r="H18" s="33" t="s">
        <v>43</v>
      </c>
      <c r="I18" s="26" t="s">
        <v>74</v>
      </c>
      <c r="J18" s="32"/>
      <c r="K18" s="26" t="s">
        <v>37</v>
      </c>
      <c r="L18" s="26" t="s">
        <v>90</v>
      </c>
      <c r="M18" s="32"/>
      <c r="N18" s="32"/>
      <c r="O18" s="31" t="s">
        <v>39</v>
      </c>
      <c r="P18" s="32"/>
      <c r="Q18" s="32"/>
    </row>
    <row r="19">
      <c r="A19" s="37"/>
      <c r="B19" s="37"/>
      <c r="C19" s="22" t="s">
        <v>91</v>
      </c>
      <c r="D19" s="10" t="s">
        <v>84</v>
      </c>
      <c r="E19" s="24">
        <f>'Prix par Cond.'!B25+'Prix par Cond.'!B26+'Prix par Cond.'!B28+'Prix par Cond.'!B33</f>
        <v>1.61</v>
      </c>
      <c r="F19" s="24">
        <v>6.09</v>
      </c>
      <c r="G19" s="12">
        <f t="shared" si="1"/>
        <v>0.2643678161</v>
      </c>
      <c r="H19" s="25" t="s">
        <v>34</v>
      </c>
      <c r="I19" s="31" t="s">
        <v>92</v>
      </c>
      <c r="J19" s="37"/>
      <c r="K19" s="26" t="s">
        <v>37</v>
      </c>
      <c r="L19" s="26" t="s">
        <v>93</v>
      </c>
      <c r="M19" s="37"/>
      <c r="N19" s="37"/>
      <c r="O19" s="31" t="s">
        <v>39</v>
      </c>
      <c r="P19" s="37"/>
      <c r="Q19" s="37"/>
    </row>
    <row r="20" ht="21.75" customHeight="1">
      <c r="A20" s="43">
        <v>14.0</v>
      </c>
      <c r="B20" s="44" t="s">
        <v>94</v>
      </c>
      <c r="C20" s="9" t="s">
        <v>95</v>
      </c>
      <c r="D20" s="49" t="s">
        <v>63</v>
      </c>
      <c r="E20" s="50" t="s">
        <v>96</v>
      </c>
      <c r="F20" s="50" t="s">
        <v>96</v>
      </c>
      <c r="G20" s="12"/>
      <c r="H20" s="33" t="s">
        <v>43</v>
      </c>
      <c r="I20" s="14" t="s">
        <v>95</v>
      </c>
      <c r="J20" s="45" t="s">
        <v>97</v>
      </c>
      <c r="K20" s="14" t="s">
        <v>37</v>
      </c>
      <c r="L20" s="51" t="s">
        <v>98</v>
      </c>
      <c r="M20" s="29" t="s">
        <v>27</v>
      </c>
      <c r="N20" s="46">
        <v>7.0</v>
      </c>
      <c r="O20" s="19" t="s">
        <v>28</v>
      </c>
      <c r="P20" s="45" t="s">
        <v>99</v>
      </c>
      <c r="Q20" s="47" t="s">
        <v>94</v>
      </c>
    </row>
    <row r="21" ht="21.75" customHeight="1">
      <c r="A21" s="32"/>
      <c r="B21" s="32"/>
      <c r="C21" s="9" t="s">
        <v>100</v>
      </c>
      <c r="D21" s="49" t="s">
        <v>63</v>
      </c>
      <c r="E21" s="50" t="s">
        <v>96</v>
      </c>
      <c r="F21" s="50" t="s">
        <v>96</v>
      </c>
      <c r="G21" s="12"/>
      <c r="H21" s="33" t="s">
        <v>43</v>
      </c>
      <c r="I21" s="14" t="s">
        <v>101</v>
      </c>
      <c r="J21" s="32"/>
      <c r="K21" s="14" t="s">
        <v>37</v>
      </c>
      <c r="L21" s="32"/>
      <c r="M21" s="32"/>
      <c r="N21" s="32"/>
      <c r="O21" s="19" t="s">
        <v>28</v>
      </c>
      <c r="P21" s="32"/>
      <c r="Q21" s="32"/>
    </row>
    <row r="22" ht="21.75" customHeight="1">
      <c r="A22" s="32"/>
      <c r="B22" s="32"/>
      <c r="C22" s="9" t="s">
        <v>102</v>
      </c>
      <c r="D22" s="49" t="s">
        <v>63</v>
      </c>
      <c r="E22" s="50" t="s">
        <v>96</v>
      </c>
      <c r="F22" s="50" t="s">
        <v>96</v>
      </c>
      <c r="G22" s="12"/>
      <c r="H22" s="33" t="s">
        <v>43</v>
      </c>
      <c r="I22" s="14" t="s">
        <v>103</v>
      </c>
      <c r="J22" s="32"/>
      <c r="K22" s="14" t="s">
        <v>37</v>
      </c>
      <c r="L22" s="32"/>
      <c r="M22" s="32"/>
      <c r="N22" s="32"/>
      <c r="O22" s="19" t="s">
        <v>28</v>
      </c>
      <c r="P22" s="32"/>
      <c r="Q22" s="32"/>
    </row>
    <row r="23" ht="21.75" customHeight="1">
      <c r="A23" s="32"/>
      <c r="B23" s="32"/>
      <c r="C23" s="9" t="s">
        <v>104</v>
      </c>
      <c r="D23" s="49" t="s">
        <v>63</v>
      </c>
      <c r="E23" s="50" t="s">
        <v>96</v>
      </c>
      <c r="F23" s="50" t="s">
        <v>96</v>
      </c>
      <c r="G23" s="12"/>
      <c r="H23" s="33" t="s">
        <v>43</v>
      </c>
      <c r="I23" s="14" t="s">
        <v>104</v>
      </c>
      <c r="J23" s="32"/>
      <c r="K23" s="14" t="s">
        <v>37</v>
      </c>
      <c r="L23" s="32"/>
      <c r="M23" s="32"/>
      <c r="N23" s="32"/>
      <c r="O23" s="19" t="s">
        <v>28</v>
      </c>
      <c r="P23" s="32"/>
      <c r="Q23" s="32"/>
    </row>
    <row r="24" ht="21.75" customHeight="1">
      <c r="A24" s="32"/>
      <c r="B24" s="32"/>
      <c r="C24" s="9" t="s">
        <v>105</v>
      </c>
      <c r="D24" s="49" t="s">
        <v>63</v>
      </c>
      <c r="E24" s="50" t="s">
        <v>96</v>
      </c>
      <c r="F24" s="50" t="s">
        <v>96</v>
      </c>
      <c r="G24" s="12"/>
      <c r="H24" s="33" t="s">
        <v>43</v>
      </c>
      <c r="I24" s="14" t="s">
        <v>105</v>
      </c>
      <c r="J24" s="32"/>
      <c r="K24" s="14" t="s">
        <v>37</v>
      </c>
      <c r="L24" s="32"/>
      <c r="M24" s="32"/>
      <c r="N24" s="32"/>
      <c r="O24" s="19" t="s">
        <v>28</v>
      </c>
      <c r="P24" s="32"/>
      <c r="Q24" s="32"/>
    </row>
    <row r="25" ht="21.75" customHeight="1">
      <c r="A25" s="32"/>
      <c r="B25" s="32"/>
      <c r="C25" s="9" t="s">
        <v>106</v>
      </c>
      <c r="D25" s="49" t="s">
        <v>63</v>
      </c>
      <c r="E25" s="50" t="s">
        <v>96</v>
      </c>
      <c r="F25" s="50" t="s">
        <v>96</v>
      </c>
      <c r="G25" s="12"/>
      <c r="H25" s="33" t="s">
        <v>43</v>
      </c>
      <c r="I25" s="14" t="s">
        <v>106</v>
      </c>
      <c r="J25" s="32"/>
      <c r="K25" s="14" t="s">
        <v>37</v>
      </c>
      <c r="L25" s="32"/>
      <c r="M25" s="32"/>
      <c r="N25" s="32"/>
      <c r="O25" s="19" t="s">
        <v>28</v>
      </c>
      <c r="P25" s="32"/>
      <c r="Q25" s="32"/>
    </row>
    <row r="26" ht="21.75" customHeight="1">
      <c r="A26" s="32"/>
      <c r="B26" s="32"/>
      <c r="C26" s="9" t="s">
        <v>107</v>
      </c>
      <c r="D26" s="49" t="s">
        <v>63</v>
      </c>
      <c r="E26" s="50" t="s">
        <v>96</v>
      </c>
      <c r="F26" s="50" t="s">
        <v>96</v>
      </c>
      <c r="G26" s="12"/>
      <c r="H26" s="33" t="s">
        <v>43</v>
      </c>
      <c r="I26" s="14" t="s">
        <v>107</v>
      </c>
      <c r="J26" s="32"/>
      <c r="K26" s="14" t="s">
        <v>37</v>
      </c>
      <c r="L26" s="32"/>
      <c r="M26" s="32"/>
      <c r="N26" s="32"/>
      <c r="O26" s="19" t="s">
        <v>28</v>
      </c>
      <c r="P26" s="32"/>
      <c r="Q26" s="32"/>
    </row>
    <row r="27" ht="21.75" customHeight="1">
      <c r="A27" s="32"/>
      <c r="B27" s="32"/>
      <c r="C27" s="9" t="s">
        <v>108</v>
      </c>
      <c r="D27" s="49" t="s">
        <v>63</v>
      </c>
      <c r="E27" s="50" t="s">
        <v>96</v>
      </c>
      <c r="F27" s="50" t="s">
        <v>96</v>
      </c>
      <c r="G27" s="12"/>
      <c r="H27" s="33" t="s">
        <v>43</v>
      </c>
      <c r="I27" s="14" t="s">
        <v>109</v>
      </c>
      <c r="J27" s="32"/>
      <c r="K27" s="14" t="s">
        <v>37</v>
      </c>
      <c r="L27" s="32"/>
      <c r="M27" s="32"/>
      <c r="N27" s="32"/>
      <c r="O27" s="19" t="s">
        <v>28</v>
      </c>
      <c r="P27" s="32"/>
      <c r="Q27" s="32"/>
    </row>
    <row r="28" ht="21.75" customHeight="1">
      <c r="A28" s="32"/>
      <c r="B28" s="32"/>
      <c r="C28" s="9" t="s">
        <v>110</v>
      </c>
      <c r="D28" s="49" t="s">
        <v>63</v>
      </c>
      <c r="E28" s="50" t="s">
        <v>96</v>
      </c>
      <c r="F28" s="50" t="s">
        <v>96</v>
      </c>
      <c r="G28" s="12"/>
      <c r="H28" s="33" t="s">
        <v>43</v>
      </c>
      <c r="I28" s="14" t="s">
        <v>110</v>
      </c>
      <c r="J28" s="32"/>
      <c r="K28" s="14" t="s">
        <v>37</v>
      </c>
      <c r="L28" s="32"/>
      <c r="M28" s="32"/>
      <c r="N28" s="32"/>
      <c r="O28" s="19" t="s">
        <v>28</v>
      </c>
      <c r="P28" s="32"/>
      <c r="Q28" s="32"/>
    </row>
    <row r="29" ht="21.75" customHeight="1">
      <c r="A29" s="32"/>
      <c r="B29" s="32"/>
      <c r="C29" s="9" t="s">
        <v>111</v>
      </c>
      <c r="D29" s="49" t="s">
        <v>63</v>
      </c>
      <c r="E29" s="50" t="s">
        <v>96</v>
      </c>
      <c r="F29" s="50" t="s">
        <v>96</v>
      </c>
      <c r="G29" s="12"/>
      <c r="H29" s="33" t="s">
        <v>43</v>
      </c>
      <c r="I29" s="14" t="s">
        <v>111</v>
      </c>
      <c r="J29" s="32"/>
      <c r="K29" s="14" t="s">
        <v>37</v>
      </c>
      <c r="L29" s="32"/>
      <c r="M29" s="32"/>
      <c r="N29" s="32"/>
      <c r="O29" s="19" t="s">
        <v>28</v>
      </c>
      <c r="P29" s="32"/>
      <c r="Q29" s="32"/>
    </row>
    <row r="30" ht="21.75" customHeight="1">
      <c r="A30" s="32"/>
      <c r="B30" s="32"/>
      <c r="C30" s="9" t="s">
        <v>112</v>
      </c>
      <c r="D30" s="49" t="s">
        <v>63</v>
      </c>
      <c r="E30" s="50" t="s">
        <v>96</v>
      </c>
      <c r="F30" s="50" t="s">
        <v>96</v>
      </c>
      <c r="G30" s="12"/>
      <c r="H30" s="33" t="s">
        <v>43</v>
      </c>
      <c r="I30" s="14" t="s">
        <v>112</v>
      </c>
      <c r="J30" s="32"/>
      <c r="K30" s="14" t="s">
        <v>37</v>
      </c>
      <c r="L30" s="32"/>
      <c r="M30" s="32"/>
      <c r="N30" s="32"/>
      <c r="O30" s="19" t="s">
        <v>28</v>
      </c>
      <c r="P30" s="32"/>
      <c r="Q30" s="32"/>
    </row>
    <row r="31" ht="21.75" customHeight="1">
      <c r="A31" s="32"/>
      <c r="B31" s="32"/>
      <c r="C31" s="9" t="s">
        <v>113</v>
      </c>
      <c r="D31" s="49" t="s">
        <v>63</v>
      </c>
      <c r="E31" s="50" t="s">
        <v>96</v>
      </c>
      <c r="F31" s="50" t="s">
        <v>96</v>
      </c>
      <c r="G31" s="12"/>
      <c r="H31" s="33" t="s">
        <v>43</v>
      </c>
      <c r="I31" s="14" t="s">
        <v>114</v>
      </c>
      <c r="J31" s="32"/>
      <c r="K31" s="14" t="s">
        <v>37</v>
      </c>
      <c r="L31" s="32"/>
      <c r="M31" s="32"/>
      <c r="N31" s="32"/>
      <c r="O31" s="19" t="s">
        <v>28</v>
      </c>
      <c r="P31" s="32"/>
      <c r="Q31" s="32"/>
    </row>
    <row r="32" ht="21.75" customHeight="1">
      <c r="A32" s="32"/>
      <c r="B32" s="32"/>
      <c r="C32" s="9" t="s">
        <v>115</v>
      </c>
      <c r="D32" s="49" t="s">
        <v>63</v>
      </c>
      <c r="E32" s="50" t="s">
        <v>96</v>
      </c>
      <c r="F32" s="50" t="s">
        <v>96</v>
      </c>
      <c r="G32" s="12"/>
      <c r="H32" s="33" t="s">
        <v>43</v>
      </c>
      <c r="I32" s="14" t="s">
        <v>116</v>
      </c>
      <c r="J32" s="32"/>
      <c r="K32" s="14" t="s">
        <v>37</v>
      </c>
      <c r="L32" s="32"/>
      <c r="M32" s="32"/>
      <c r="N32" s="32"/>
      <c r="O32" s="19" t="s">
        <v>28</v>
      </c>
      <c r="P32" s="32"/>
      <c r="Q32" s="32"/>
    </row>
    <row r="33" ht="21.75" customHeight="1">
      <c r="A33" s="32"/>
      <c r="B33" s="32"/>
      <c r="C33" s="9" t="s">
        <v>117</v>
      </c>
      <c r="D33" s="49" t="s">
        <v>63</v>
      </c>
      <c r="E33" s="50" t="s">
        <v>96</v>
      </c>
      <c r="F33" s="50" t="s">
        <v>96</v>
      </c>
      <c r="G33" s="12"/>
      <c r="H33" s="33" t="s">
        <v>43</v>
      </c>
      <c r="I33" s="14" t="s">
        <v>118</v>
      </c>
      <c r="J33" s="32"/>
      <c r="K33" s="14" t="s">
        <v>37</v>
      </c>
      <c r="L33" s="32"/>
      <c r="M33" s="32"/>
      <c r="N33" s="32"/>
      <c r="O33" s="19" t="s">
        <v>28</v>
      </c>
      <c r="P33" s="32"/>
      <c r="Q33" s="32"/>
    </row>
    <row r="34" ht="21.75" customHeight="1">
      <c r="A34" s="32"/>
      <c r="B34" s="32"/>
      <c r="C34" s="9" t="s">
        <v>119</v>
      </c>
      <c r="D34" s="49" t="s">
        <v>63</v>
      </c>
      <c r="E34" s="50" t="s">
        <v>96</v>
      </c>
      <c r="F34" s="50" t="s">
        <v>96</v>
      </c>
      <c r="G34" s="12"/>
      <c r="H34" s="33" t="s">
        <v>43</v>
      </c>
      <c r="I34" s="14" t="s">
        <v>120</v>
      </c>
      <c r="J34" s="32"/>
      <c r="K34" s="14" t="s">
        <v>37</v>
      </c>
      <c r="L34" s="32"/>
      <c r="M34" s="32"/>
      <c r="N34" s="32"/>
      <c r="O34" s="19" t="s">
        <v>28</v>
      </c>
      <c r="P34" s="32"/>
      <c r="Q34" s="32"/>
    </row>
    <row r="35" ht="21.75" customHeight="1">
      <c r="A35" s="32"/>
      <c r="B35" s="32"/>
      <c r="C35" s="9" t="s">
        <v>121</v>
      </c>
      <c r="D35" s="49" t="s">
        <v>63</v>
      </c>
      <c r="E35" s="50" t="s">
        <v>96</v>
      </c>
      <c r="F35" s="50" t="s">
        <v>96</v>
      </c>
      <c r="G35" s="12"/>
      <c r="H35" s="33" t="s">
        <v>43</v>
      </c>
      <c r="I35" s="14" t="s">
        <v>122</v>
      </c>
      <c r="J35" s="32"/>
      <c r="K35" s="14" t="s">
        <v>37</v>
      </c>
      <c r="L35" s="32"/>
      <c r="M35" s="32"/>
      <c r="N35" s="32"/>
      <c r="O35" s="19" t="s">
        <v>28</v>
      </c>
      <c r="P35" s="32"/>
      <c r="Q35" s="32"/>
    </row>
    <row r="36" ht="21.75" customHeight="1">
      <c r="A36" s="32"/>
      <c r="B36" s="32"/>
      <c r="C36" s="9" t="s">
        <v>123</v>
      </c>
      <c r="D36" s="49" t="s">
        <v>63</v>
      </c>
      <c r="E36" s="50" t="s">
        <v>96</v>
      </c>
      <c r="F36" s="50" t="s">
        <v>96</v>
      </c>
      <c r="G36" s="12"/>
      <c r="H36" s="33" t="s">
        <v>43</v>
      </c>
      <c r="I36" s="14" t="s">
        <v>124</v>
      </c>
      <c r="J36" s="32"/>
      <c r="K36" s="14" t="s">
        <v>37</v>
      </c>
      <c r="L36" s="32"/>
      <c r="M36" s="32"/>
      <c r="N36" s="32"/>
      <c r="O36" s="19" t="s">
        <v>28</v>
      </c>
      <c r="P36" s="32"/>
      <c r="Q36" s="32"/>
    </row>
    <row r="37" ht="21.75" customHeight="1">
      <c r="A37" s="32"/>
      <c r="B37" s="32"/>
      <c r="C37" s="9" t="s">
        <v>125</v>
      </c>
      <c r="D37" s="49" t="s">
        <v>63</v>
      </c>
      <c r="E37" s="50" t="s">
        <v>96</v>
      </c>
      <c r="F37" s="50" t="s">
        <v>96</v>
      </c>
      <c r="G37" s="12"/>
      <c r="H37" s="33" t="s">
        <v>43</v>
      </c>
      <c r="I37" s="14" t="s">
        <v>126</v>
      </c>
      <c r="J37" s="32"/>
      <c r="K37" s="14" t="s">
        <v>37</v>
      </c>
      <c r="L37" s="32"/>
      <c r="M37" s="32"/>
      <c r="N37" s="32"/>
      <c r="O37" s="19" t="s">
        <v>28</v>
      </c>
      <c r="P37" s="32"/>
      <c r="Q37" s="32"/>
    </row>
    <row r="38" ht="21.75" customHeight="1">
      <c r="A38" s="32"/>
      <c r="B38" s="32"/>
      <c r="C38" s="9" t="s">
        <v>127</v>
      </c>
      <c r="D38" s="49" t="s">
        <v>63</v>
      </c>
      <c r="E38" s="50" t="s">
        <v>96</v>
      </c>
      <c r="F38" s="50" t="s">
        <v>96</v>
      </c>
      <c r="G38" s="12"/>
      <c r="H38" s="33" t="s">
        <v>43</v>
      </c>
      <c r="I38" s="14" t="s">
        <v>128</v>
      </c>
      <c r="J38" s="32"/>
      <c r="K38" s="14" t="s">
        <v>37</v>
      </c>
      <c r="L38" s="32"/>
      <c r="M38" s="32"/>
      <c r="N38" s="32"/>
      <c r="O38" s="19" t="s">
        <v>28</v>
      </c>
      <c r="P38" s="32"/>
      <c r="Q38" s="32"/>
    </row>
    <row r="39" ht="21.75" customHeight="1">
      <c r="A39" s="32"/>
      <c r="B39" s="32"/>
      <c r="C39" s="9" t="s">
        <v>129</v>
      </c>
      <c r="D39" s="49" t="s">
        <v>63</v>
      </c>
      <c r="E39" s="50" t="s">
        <v>96</v>
      </c>
      <c r="F39" s="50" t="s">
        <v>96</v>
      </c>
      <c r="G39" s="12"/>
      <c r="H39" s="33" t="s">
        <v>43</v>
      </c>
      <c r="I39" s="14" t="s">
        <v>130</v>
      </c>
      <c r="J39" s="32"/>
      <c r="K39" s="14" t="s">
        <v>37</v>
      </c>
      <c r="L39" s="32"/>
      <c r="M39" s="32"/>
      <c r="N39" s="32"/>
      <c r="O39" s="19" t="s">
        <v>28</v>
      </c>
      <c r="P39" s="32"/>
      <c r="Q39" s="32"/>
    </row>
    <row r="40" ht="21.75" customHeight="1">
      <c r="A40" s="37"/>
      <c r="B40" s="37"/>
      <c r="C40" s="9" t="s">
        <v>131</v>
      </c>
      <c r="D40" s="49" t="s">
        <v>63</v>
      </c>
      <c r="E40" s="50" t="s">
        <v>96</v>
      </c>
      <c r="F40" s="50" t="s">
        <v>96</v>
      </c>
      <c r="G40" s="12"/>
      <c r="H40" s="33" t="s">
        <v>43</v>
      </c>
      <c r="I40" s="14" t="s">
        <v>132</v>
      </c>
      <c r="J40" s="37"/>
      <c r="K40" s="14" t="s">
        <v>37</v>
      </c>
      <c r="L40" s="37"/>
      <c r="M40" s="37"/>
      <c r="N40" s="37"/>
      <c r="O40" s="19" t="s">
        <v>28</v>
      </c>
      <c r="P40" s="32"/>
      <c r="Q40" s="37"/>
    </row>
    <row r="41" ht="21.75" customHeight="1">
      <c r="A41" s="52">
        <v>15.0</v>
      </c>
      <c r="B41" s="53" t="s">
        <v>133</v>
      </c>
      <c r="C41" s="34" t="s">
        <v>134</v>
      </c>
      <c r="D41" s="49" t="s">
        <v>63</v>
      </c>
      <c r="E41" s="54">
        <f>'Prix par Cond.'!B4+'Prix par Cond.'!B5+'Prix par Cond.'!B6+'Prix par Cond.'!B8+'Prix par Cond.'!B25</f>
        <v>2.11</v>
      </c>
      <c r="F41" s="54">
        <v>10.39</v>
      </c>
      <c r="G41" s="12">
        <f t="shared" ref="G41:G42" si="2">E41/F41</f>
        <v>0.2030798845</v>
      </c>
      <c r="H41" s="35" t="s">
        <v>43</v>
      </c>
      <c r="I41" s="38" t="s">
        <v>135</v>
      </c>
      <c r="J41" s="55"/>
      <c r="K41" s="36" t="s">
        <v>37</v>
      </c>
      <c r="L41" s="52" t="s">
        <v>136</v>
      </c>
      <c r="M41" s="56" t="s">
        <v>27</v>
      </c>
      <c r="N41" s="57">
        <v>7.0</v>
      </c>
      <c r="O41" s="19" t="s">
        <v>28</v>
      </c>
      <c r="P41" s="58" t="s">
        <v>137</v>
      </c>
      <c r="Q41" s="59" t="s">
        <v>138</v>
      </c>
      <c r="R41" s="60"/>
      <c r="S41" s="60"/>
      <c r="T41" s="60"/>
      <c r="U41" s="60"/>
      <c r="V41" s="60"/>
      <c r="W41" s="60"/>
      <c r="X41" s="60"/>
      <c r="Y41" s="60"/>
      <c r="Z41" s="60"/>
      <c r="AA41" s="60"/>
      <c r="AB41" s="60"/>
      <c r="AC41" s="60"/>
      <c r="AD41" s="60"/>
      <c r="AE41" s="60"/>
      <c r="AF41" s="60"/>
      <c r="AG41" s="60"/>
    </row>
    <row r="42" ht="21.75" customHeight="1">
      <c r="A42" s="32"/>
      <c r="B42" s="32"/>
      <c r="C42" s="34" t="s">
        <v>139</v>
      </c>
      <c r="D42" s="49" t="s">
        <v>63</v>
      </c>
      <c r="E42" s="54">
        <f>'Prix par Cond.'!B4+'Prix par Cond.'!B5+'Prix par Cond.'!B8</f>
        <v>1.66</v>
      </c>
      <c r="F42" s="54">
        <v>7.39</v>
      </c>
      <c r="G42" s="12">
        <f t="shared" si="2"/>
        <v>0.2246278755</v>
      </c>
      <c r="H42" s="35" t="s">
        <v>43</v>
      </c>
      <c r="I42" s="38" t="s">
        <v>48</v>
      </c>
      <c r="J42" s="32"/>
      <c r="K42" s="36" t="s">
        <v>37</v>
      </c>
      <c r="L42" s="32"/>
      <c r="M42" s="32"/>
      <c r="N42" s="32"/>
      <c r="O42" s="19" t="s">
        <v>28</v>
      </c>
      <c r="P42" s="32"/>
      <c r="Q42" s="32"/>
      <c r="R42" s="60"/>
      <c r="S42" s="60"/>
      <c r="T42" s="60"/>
      <c r="U42" s="60"/>
      <c r="V42" s="60"/>
      <c r="W42" s="60"/>
      <c r="X42" s="60"/>
      <c r="Y42" s="60"/>
      <c r="Z42" s="60"/>
      <c r="AA42" s="60"/>
      <c r="AB42" s="60"/>
      <c r="AC42" s="60"/>
      <c r="AD42" s="60"/>
      <c r="AE42" s="60"/>
      <c r="AF42" s="60"/>
      <c r="AG42" s="60"/>
    </row>
    <row r="43" ht="21.75" customHeight="1">
      <c r="A43" s="32"/>
      <c r="B43" s="32"/>
      <c r="C43" s="34" t="s">
        <v>140</v>
      </c>
      <c r="D43" s="49" t="s">
        <v>63</v>
      </c>
      <c r="E43" s="61" t="s">
        <v>96</v>
      </c>
      <c r="F43" s="54" t="s">
        <v>96</v>
      </c>
      <c r="G43" s="12"/>
      <c r="H43" s="62" t="s">
        <v>34</v>
      </c>
      <c r="I43" s="36" t="s">
        <v>103</v>
      </c>
      <c r="J43" s="32"/>
      <c r="K43" s="36" t="s">
        <v>37</v>
      </c>
      <c r="L43" s="32"/>
      <c r="M43" s="32"/>
      <c r="N43" s="32"/>
      <c r="O43" s="19" t="s">
        <v>28</v>
      </c>
      <c r="P43" s="32"/>
      <c r="Q43" s="32"/>
      <c r="R43" s="60"/>
      <c r="S43" s="60"/>
      <c r="T43" s="60"/>
      <c r="U43" s="60"/>
      <c r="V43" s="60"/>
      <c r="W43" s="60"/>
      <c r="X43" s="60"/>
      <c r="Y43" s="60"/>
      <c r="Z43" s="60"/>
      <c r="AA43" s="60"/>
      <c r="AB43" s="60"/>
      <c r="AC43" s="60"/>
      <c r="AD43" s="60"/>
      <c r="AE43" s="60"/>
      <c r="AF43" s="60"/>
      <c r="AG43" s="60"/>
    </row>
    <row r="44" ht="21.75" customHeight="1">
      <c r="A44" s="32"/>
      <c r="B44" s="32"/>
      <c r="C44" s="34" t="s">
        <v>141</v>
      </c>
      <c r="D44" s="49" t="s">
        <v>63</v>
      </c>
      <c r="E44" s="54">
        <f>E42</f>
        <v>1.66</v>
      </c>
      <c r="F44" s="54">
        <v>7.39</v>
      </c>
      <c r="G44" s="12">
        <f>E44/F44</f>
        <v>0.2246278755</v>
      </c>
      <c r="H44" s="62" t="s">
        <v>34</v>
      </c>
      <c r="I44" s="38" t="s">
        <v>48</v>
      </c>
      <c r="J44" s="32"/>
      <c r="K44" s="36" t="s">
        <v>37</v>
      </c>
      <c r="L44" s="32"/>
      <c r="M44" s="32"/>
      <c r="N44" s="32"/>
      <c r="O44" s="19" t="s">
        <v>28</v>
      </c>
      <c r="P44" s="32"/>
      <c r="Q44" s="32"/>
      <c r="R44" s="60"/>
      <c r="S44" s="60"/>
      <c r="T44" s="60"/>
      <c r="U44" s="60"/>
      <c r="V44" s="60"/>
      <c r="W44" s="60"/>
      <c r="X44" s="60"/>
      <c r="Y44" s="60"/>
      <c r="Z44" s="60"/>
      <c r="AA44" s="60"/>
      <c r="AB44" s="60"/>
      <c r="AC44" s="60"/>
      <c r="AD44" s="60"/>
      <c r="AE44" s="60"/>
      <c r="AF44" s="60"/>
      <c r="AG44" s="60"/>
    </row>
    <row r="45" ht="21.75" customHeight="1">
      <c r="A45" s="37"/>
      <c r="B45" s="37"/>
      <c r="C45" s="34" t="s">
        <v>142</v>
      </c>
      <c r="D45" s="49" t="s">
        <v>63</v>
      </c>
      <c r="E45" s="54" t="s">
        <v>96</v>
      </c>
      <c r="F45" s="54" t="s">
        <v>96</v>
      </c>
      <c r="G45" s="12"/>
      <c r="H45" s="35" t="s">
        <v>43</v>
      </c>
      <c r="I45" s="36" t="s">
        <v>143</v>
      </c>
      <c r="J45" s="37"/>
      <c r="K45" s="36" t="s">
        <v>37</v>
      </c>
      <c r="L45" s="37"/>
      <c r="M45" s="37"/>
      <c r="N45" s="37"/>
      <c r="O45" s="19" t="s">
        <v>28</v>
      </c>
      <c r="P45" s="32"/>
      <c r="Q45" s="37"/>
      <c r="R45" s="60"/>
      <c r="S45" s="60"/>
      <c r="T45" s="60"/>
      <c r="U45" s="60"/>
      <c r="V45" s="60"/>
      <c r="W45" s="60"/>
      <c r="X45" s="60"/>
      <c r="Y45" s="60"/>
      <c r="Z45" s="60"/>
      <c r="AA45" s="60"/>
      <c r="AB45" s="60"/>
      <c r="AC45" s="60"/>
      <c r="AD45" s="60"/>
      <c r="AE45" s="60"/>
      <c r="AF45" s="60"/>
      <c r="AG45" s="60"/>
    </row>
    <row r="46" ht="15.75" customHeight="1">
      <c r="A46" s="39">
        <v>16.0</v>
      </c>
      <c r="B46" s="40" t="s">
        <v>144</v>
      </c>
      <c r="C46" s="9" t="s">
        <v>145</v>
      </c>
      <c r="D46" s="10" t="s">
        <v>73</v>
      </c>
      <c r="E46" s="11">
        <f>'Prix par Cond.'!B4+'Prix par Cond.'!B5+'Prix par Cond.'!B6+'Prix par Cond.'!B8+'Prix par Cond.'!B15+'Prix par Cond.'!B25+'Prix par Cond.'!B28</f>
        <v>2.71</v>
      </c>
      <c r="F46" s="11">
        <v>11.62</v>
      </c>
      <c r="G46" s="12">
        <f t="shared" ref="G46:G51" si="3">E46/F46</f>
        <v>0.2332185886</v>
      </c>
      <c r="H46" s="33" t="s">
        <v>43</v>
      </c>
      <c r="I46" s="26" t="s">
        <v>80</v>
      </c>
      <c r="J46" s="31" t="s">
        <v>86</v>
      </c>
      <c r="K46" s="26" t="s">
        <v>37</v>
      </c>
      <c r="L46" s="14" t="s">
        <v>146</v>
      </c>
      <c r="M46" s="41" t="s">
        <v>27</v>
      </c>
      <c r="N46" s="42">
        <v>7.0</v>
      </c>
      <c r="O46" s="31" t="s">
        <v>39</v>
      </c>
      <c r="P46" s="15" t="s">
        <v>147</v>
      </c>
      <c r="Q46" s="14" t="s">
        <v>148</v>
      </c>
    </row>
    <row r="47" ht="21.75" customHeight="1">
      <c r="A47" s="20">
        <v>17.0</v>
      </c>
      <c r="B47" s="21" t="s">
        <v>149</v>
      </c>
      <c r="C47" s="22" t="s">
        <v>150</v>
      </c>
      <c r="D47" s="49" t="s">
        <v>63</v>
      </c>
      <c r="E47" s="24">
        <f>E42</f>
        <v>1.66</v>
      </c>
      <c r="F47" s="24">
        <v>7.39</v>
      </c>
      <c r="G47" s="12">
        <f t="shared" si="3"/>
        <v>0.2246278755</v>
      </c>
      <c r="H47" s="25" t="s">
        <v>34</v>
      </c>
      <c r="I47" s="26" t="s">
        <v>48</v>
      </c>
      <c r="J47" s="63"/>
      <c r="K47" s="26" t="s">
        <v>37</v>
      </c>
      <c r="L47" s="26" t="s">
        <v>151</v>
      </c>
      <c r="M47" s="29" t="s">
        <v>27</v>
      </c>
      <c r="N47" s="30">
        <v>7.0</v>
      </c>
      <c r="O47" s="19" t="s">
        <v>28</v>
      </c>
      <c r="P47" s="27" t="s">
        <v>137</v>
      </c>
      <c r="Q47" s="28" t="s">
        <v>152</v>
      </c>
    </row>
    <row r="48" ht="21.75" customHeight="1">
      <c r="A48" s="37"/>
      <c r="B48" s="37"/>
      <c r="C48" s="22" t="s">
        <v>152</v>
      </c>
      <c r="D48" s="49" t="s">
        <v>63</v>
      </c>
      <c r="E48" s="24">
        <f>E47</f>
        <v>1.66</v>
      </c>
      <c r="F48" s="24">
        <v>7.39</v>
      </c>
      <c r="G48" s="12">
        <f t="shared" si="3"/>
        <v>0.2246278755</v>
      </c>
      <c r="H48" s="33" t="s">
        <v>43</v>
      </c>
      <c r="I48" s="26" t="s">
        <v>48</v>
      </c>
      <c r="J48" s="37"/>
      <c r="K48" s="26" t="s">
        <v>37</v>
      </c>
      <c r="L48" s="26" t="s">
        <v>151</v>
      </c>
      <c r="M48" s="37"/>
      <c r="N48" s="37"/>
      <c r="O48" s="19" t="s">
        <v>28</v>
      </c>
      <c r="P48" s="32"/>
      <c r="Q48" s="37"/>
    </row>
    <row r="49" ht="40.5" customHeight="1">
      <c r="A49" s="43">
        <v>18.0</v>
      </c>
      <c r="B49" s="44" t="s">
        <v>153</v>
      </c>
      <c r="C49" s="9" t="s">
        <v>154</v>
      </c>
      <c r="D49" s="10" t="s">
        <v>155</v>
      </c>
      <c r="E49" s="11">
        <f>'Prix par Cond.'!B4+'Prix par Cond.'!B5+'Prix par Cond.'!B8+'Prix par Cond.'!B16</f>
        <v>1.94</v>
      </c>
      <c r="F49" s="11">
        <v>5.89</v>
      </c>
      <c r="G49" s="12">
        <f t="shared" si="3"/>
        <v>0.3293718166</v>
      </c>
      <c r="H49" s="33" t="s">
        <v>43</v>
      </c>
      <c r="I49" s="14" t="s">
        <v>51</v>
      </c>
      <c r="J49" s="45" t="s">
        <v>156</v>
      </c>
      <c r="K49" s="14" t="s">
        <v>37</v>
      </c>
      <c r="L49" s="43" t="s">
        <v>157</v>
      </c>
      <c r="M49" s="29" t="s">
        <v>27</v>
      </c>
      <c r="N49" s="46">
        <v>7.0</v>
      </c>
      <c r="O49" s="31" t="s">
        <v>39</v>
      </c>
      <c r="P49" s="45" t="s">
        <v>158</v>
      </c>
      <c r="Q49" s="47" t="s">
        <v>159</v>
      </c>
    </row>
    <row r="50" ht="58.5" customHeight="1">
      <c r="A50" s="32"/>
      <c r="B50" s="32"/>
      <c r="C50" s="9" t="s">
        <v>160</v>
      </c>
      <c r="D50" s="10" t="s">
        <v>155</v>
      </c>
      <c r="E50" s="11">
        <f>'Prix par Cond.'!B25+'Prix par Cond.'!B26+'Prix par Cond.'!B28+'Prix par Cond.'!B35</f>
        <v>1.69</v>
      </c>
      <c r="F50" s="11">
        <v>5.19</v>
      </c>
      <c r="G50" s="12">
        <f t="shared" si="3"/>
        <v>0.3256262042</v>
      </c>
      <c r="H50" s="25" t="s">
        <v>34</v>
      </c>
      <c r="I50" s="14" t="s">
        <v>161</v>
      </c>
      <c r="J50" s="32"/>
      <c r="K50" s="14" t="s">
        <v>37</v>
      </c>
      <c r="L50" s="64"/>
      <c r="M50" s="32"/>
      <c r="N50" s="32"/>
      <c r="O50" s="31" t="s">
        <v>39</v>
      </c>
      <c r="P50" s="32"/>
      <c r="Q50" s="32"/>
    </row>
    <row r="51" ht="58.5" customHeight="1">
      <c r="A51" s="32"/>
      <c r="B51" s="32"/>
      <c r="C51" s="9" t="s">
        <v>162</v>
      </c>
      <c r="D51" s="10" t="s">
        <v>155</v>
      </c>
      <c r="E51" s="11">
        <f>E49+E50</f>
        <v>3.63</v>
      </c>
      <c r="F51" s="11">
        <v>10.19</v>
      </c>
      <c r="G51" s="12">
        <f t="shared" si="3"/>
        <v>0.3562315996</v>
      </c>
      <c r="H51" s="13" t="s">
        <v>22</v>
      </c>
      <c r="I51" s="14" t="s">
        <v>163</v>
      </c>
      <c r="J51" s="32"/>
      <c r="K51" s="14" t="s">
        <v>37</v>
      </c>
      <c r="L51" s="65"/>
      <c r="M51" s="32"/>
      <c r="N51" s="32"/>
      <c r="O51" s="31" t="s">
        <v>39</v>
      </c>
      <c r="P51" s="32"/>
      <c r="Q51" s="32"/>
    </row>
    <row r="52" ht="21.75" customHeight="1">
      <c r="A52" s="37"/>
      <c r="B52" s="37"/>
      <c r="C52" s="66" t="s">
        <v>164</v>
      </c>
      <c r="D52" s="10" t="s">
        <v>155</v>
      </c>
      <c r="E52" s="50" t="s">
        <v>96</v>
      </c>
      <c r="F52" s="50" t="s">
        <v>96</v>
      </c>
      <c r="G52" s="12"/>
      <c r="H52" s="35" t="s">
        <v>43</v>
      </c>
      <c r="I52" s="67"/>
      <c r="J52" s="37"/>
      <c r="K52" s="67" t="s">
        <v>37</v>
      </c>
      <c r="L52" s="68" t="s">
        <v>165</v>
      </c>
      <c r="M52" s="37"/>
      <c r="N52" s="37"/>
      <c r="O52" s="31" t="s">
        <v>39</v>
      </c>
      <c r="P52" s="37"/>
      <c r="Q52" s="37"/>
    </row>
    <row r="53" ht="56.25" customHeight="1">
      <c r="A53" s="20">
        <v>19.0</v>
      </c>
      <c r="B53" s="21" t="s">
        <v>166</v>
      </c>
      <c r="C53" s="22" t="s">
        <v>160</v>
      </c>
      <c r="D53" s="23" t="s">
        <v>167</v>
      </c>
      <c r="E53" s="24">
        <f>'Prix par Cond.'!B25+'Prix par Cond.'!B26+'Prix par Cond.'!B28</f>
        <v>1.41</v>
      </c>
      <c r="F53" s="24">
        <v>5.19</v>
      </c>
      <c r="G53" s="12">
        <f t="shared" ref="G53:G54" si="4">E53/F53</f>
        <v>0.2716763006</v>
      </c>
      <c r="H53" s="25" t="s">
        <v>34</v>
      </c>
      <c r="I53" s="26" t="s">
        <v>168</v>
      </c>
      <c r="J53" s="27" t="s">
        <v>156</v>
      </c>
      <c r="K53" s="26" t="s">
        <v>37</v>
      </c>
      <c r="L53" s="20" t="s">
        <v>169</v>
      </c>
      <c r="M53" s="29" t="s">
        <v>27</v>
      </c>
      <c r="N53" s="30">
        <v>7.0</v>
      </c>
      <c r="O53" s="19" t="s">
        <v>28</v>
      </c>
      <c r="P53" s="27" t="s">
        <v>170</v>
      </c>
      <c r="Q53" s="28" t="s">
        <v>171</v>
      </c>
    </row>
    <row r="54" ht="43.5" customHeight="1">
      <c r="A54" s="37"/>
      <c r="B54" s="37"/>
      <c r="C54" s="22" t="s">
        <v>154</v>
      </c>
      <c r="D54" s="23" t="s">
        <v>167</v>
      </c>
      <c r="E54" s="24">
        <f>'Prix par Cond.'!B4+'Prix par Cond.'!B5+'Prix par Cond.'!B8</f>
        <v>1.66</v>
      </c>
      <c r="F54" s="24">
        <v>5.89</v>
      </c>
      <c r="G54" s="12">
        <f t="shared" si="4"/>
        <v>0.2818336163</v>
      </c>
      <c r="H54" s="33" t="s">
        <v>43</v>
      </c>
      <c r="I54" s="26" t="s">
        <v>48</v>
      </c>
      <c r="J54" s="37"/>
      <c r="K54" s="26" t="s">
        <v>37</v>
      </c>
      <c r="L54" s="37"/>
      <c r="M54" s="37"/>
      <c r="N54" s="37"/>
      <c r="O54" s="19" t="s">
        <v>28</v>
      </c>
      <c r="P54" s="32"/>
      <c r="Q54" s="37"/>
    </row>
    <row r="55" ht="21.75" customHeight="1">
      <c r="A55" s="43">
        <v>20.0</v>
      </c>
      <c r="B55" s="44" t="s">
        <v>172</v>
      </c>
      <c r="C55" s="9" t="s">
        <v>173</v>
      </c>
      <c r="D55" s="49" t="s">
        <v>174</v>
      </c>
      <c r="E55" s="50" t="s">
        <v>96</v>
      </c>
      <c r="F55" s="69" t="s">
        <v>175</v>
      </c>
      <c r="G55" s="12"/>
      <c r="H55" s="33" t="s">
        <v>43</v>
      </c>
      <c r="I55" s="14" t="s">
        <v>176</v>
      </c>
      <c r="J55" s="45" t="s">
        <v>177</v>
      </c>
      <c r="K55" s="14" t="s">
        <v>66</v>
      </c>
      <c r="L55" s="43" t="s">
        <v>178</v>
      </c>
      <c r="M55" s="29" t="s">
        <v>179</v>
      </c>
      <c r="N55" s="46">
        <v>5.0</v>
      </c>
      <c r="O55" s="19" t="s">
        <v>28</v>
      </c>
      <c r="P55" s="47"/>
      <c r="Q55" s="47" t="s">
        <v>180</v>
      </c>
    </row>
    <row r="56" ht="21.75" customHeight="1">
      <c r="A56" s="32"/>
      <c r="B56" s="32"/>
      <c r="C56" s="9" t="s">
        <v>181</v>
      </c>
      <c r="D56" s="49" t="s">
        <v>182</v>
      </c>
      <c r="E56" s="50" t="s">
        <v>96</v>
      </c>
      <c r="F56" s="32"/>
      <c r="G56" s="12"/>
      <c r="H56" s="25" t="s">
        <v>34</v>
      </c>
      <c r="I56" s="14" t="s">
        <v>183</v>
      </c>
      <c r="J56" s="32"/>
      <c r="K56" s="14" t="s">
        <v>66</v>
      </c>
      <c r="L56" s="32"/>
      <c r="M56" s="32"/>
      <c r="N56" s="32"/>
      <c r="O56" s="19" t="s">
        <v>28</v>
      </c>
      <c r="P56" s="47"/>
      <c r="Q56" s="32"/>
    </row>
    <row r="57" ht="21.75" customHeight="1">
      <c r="A57" s="37"/>
      <c r="B57" s="37"/>
      <c r="C57" s="9" t="s">
        <v>184</v>
      </c>
      <c r="D57" s="49" t="s">
        <v>185</v>
      </c>
      <c r="E57" s="50" t="s">
        <v>96</v>
      </c>
      <c r="F57" s="32"/>
      <c r="G57" s="12"/>
      <c r="H57" s="33" t="s">
        <v>43</v>
      </c>
      <c r="I57" s="14" t="s">
        <v>64</v>
      </c>
      <c r="J57" s="32"/>
      <c r="K57" s="14" t="s">
        <v>66</v>
      </c>
      <c r="L57" s="32"/>
      <c r="M57" s="37"/>
      <c r="N57" s="37"/>
      <c r="O57" s="19" t="s">
        <v>28</v>
      </c>
      <c r="P57" s="47"/>
      <c r="Q57" s="37"/>
    </row>
    <row r="58" ht="21.75" customHeight="1">
      <c r="A58" s="20">
        <v>21.0</v>
      </c>
      <c r="B58" s="21" t="s">
        <v>186</v>
      </c>
      <c r="C58" s="22" t="s">
        <v>173</v>
      </c>
      <c r="D58" s="49" t="s">
        <v>187</v>
      </c>
      <c r="E58" s="50" t="s">
        <v>96</v>
      </c>
      <c r="F58" s="32"/>
      <c r="G58" s="12"/>
      <c r="H58" s="33" t="s">
        <v>43</v>
      </c>
      <c r="I58" s="26" t="s">
        <v>176</v>
      </c>
      <c r="J58" s="32"/>
      <c r="K58" s="26" t="s">
        <v>66</v>
      </c>
      <c r="L58" s="32"/>
      <c r="M58" s="29" t="s">
        <v>179</v>
      </c>
      <c r="N58" s="30">
        <v>5.0</v>
      </c>
      <c r="O58" s="19" t="s">
        <v>28</v>
      </c>
      <c r="P58" s="28"/>
      <c r="Q58" s="28" t="s">
        <v>188</v>
      </c>
    </row>
    <row r="59" ht="21.75" customHeight="1">
      <c r="A59" s="32"/>
      <c r="B59" s="32"/>
      <c r="C59" s="22" t="s">
        <v>181</v>
      </c>
      <c r="D59" s="49" t="s">
        <v>189</v>
      </c>
      <c r="E59" s="50" t="s">
        <v>96</v>
      </c>
      <c r="F59" s="32"/>
      <c r="G59" s="12"/>
      <c r="H59" s="25" t="s">
        <v>34</v>
      </c>
      <c r="I59" s="26" t="s">
        <v>183</v>
      </c>
      <c r="J59" s="32"/>
      <c r="K59" s="26" t="s">
        <v>66</v>
      </c>
      <c r="L59" s="32"/>
      <c r="M59" s="32"/>
      <c r="N59" s="32"/>
      <c r="O59" s="19" t="s">
        <v>28</v>
      </c>
      <c r="P59" s="28"/>
      <c r="Q59" s="32"/>
    </row>
    <row r="60" ht="21.75" customHeight="1">
      <c r="A60" s="37"/>
      <c r="B60" s="37"/>
      <c r="C60" s="22" t="s">
        <v>184</v>
      </c>
      <c r="D60" s="49" t="s">
        <v>190</v>
      </c>
      <c r="E60" s="50" t="s">
        <v>96</v>
      </c>
      <c r="F60" s="32"/>
      <c r="G60" s="12"/>
      <c r="H60" s="33" t="s">
        <v>43</v>
      </c>
      <c r="I60" s="26" t="s">
        <v>191</v>
      </c>
      <c r="J60" s="32"/>
      <c r="K60" s="26" t="s">
        <v>66</v>
      </c>
      <c r="L60" s="32"/>
      <c r="M60" s="37"/>
      <c r="N60" s="37"/>
      <c r="O60" s="19" t="s">
        <v>28</v>
      </c>
      <c r="P60" s="28"/>
      <c r="Q60" s="37"/>
    </row>
    <row r="61" ht="21.75" customHeight="1">
      <c r="A61" s="43">
        <v>22.0</v>
      </c>
      <c r="B61" s="44" t="s">
        <v>192</v>
      </c>
      <c r="C61" s="9" t="s">
        <v>181</v>
      </c>
      <c r="D61" s="49" t="s">
        <v>193</v>
      </c>
      <c r="E61" s="50" t="s">
        <v>96</v>
      </c>
      <c r="F61" s="32"/>
      <c r="G61" s="12"/>
      <c r="H61" s="25" t="s">
        <v>34</v>
      </c>
      <c r="I61" s="14" t="s">
        <v>183</v>
      </c>
      <c r="J61" s="32"/>
      <c r="K61" s="14" t="s">
        <v>66</v>
      </c>
      <c r="L61" s="32"/>
      <c r="M61" s="29" t="s">
        <v>179</v>
      </c>
      <c r="N61" s="46">
        <v>5.0</v>
      </c>
      <c r="O61" s="19" t="s">
        <v>28</v>
      </c>
      <c r="P61" s="47"/>
      <c r="Q61" s="47" t="s">
        <v>194</v>
      </c>
    </row>
    <row r="62" ht="21.75" customHeight="1">
      <c r="A62" s="32"/>
      <c r="B62" s="32"/>
      <c r="C62" s="9" t="s">
        <v>184</v>
      </c>
      <c r="D62" s="49" t="s">
        <v>195</v>
      </c>
      <c r="E62" s="50" t="s">
        <v>96</v>
      </c>
      <c r="F62" s="32"/>
      <c r="G62" s="12"/>
      <c r="H62" s="33" t="s">
        <v>43</v>
      </c>
      <c r="I62" s="14" t="s">
        <v>191</v>
      </c>
      <c r="J62" s="32"/>
      <c r="K62" s="14" t="s">
        <v>66</v>
      </c>
      <c r="L62" s="32"/>
      <c r="M62" s="32"/>
      <c r="N62" s="32"/>
      <c r="O62" s="19" t="s">
        <v>28</v>
      </c>
      <c r="P62" s="47"/>
      <c r="Q62" s="32"/>
    </row>
    <row r="63" ht="21.75" customHeight="1">
      <c r="A63" s="37"/>
      <c r="B63" s="37"/>
      <c r="C63" s="9" t="s">
        <v>173</v>
      </c>
      <c r="D63" s="49" t="s">
        <v>182</v>
      </c>
      <c r="E63" s="50" t="s">
        <v>96</v>
      </c>
      <c r="F63" s="32"/>
      <c r="G63" s="12"/>
      <c r="H63" s="33" t="s">
        <v>43</v>
      </c>
      <c r="I63" s="14" t="s">
        <v>176</v>
      </c>
      <c r="J63" s="32"/>
      <c r="K63" s="14" t="s">
        <v>66</v>
      </c>
      <c r="L63" s="32"/>
      <c r="M63" s="37"/>
      <c r="N63" s="37"/>
      <c r="O63" s="19" t="s">
        <v>28</v>
      </c>
      <c r="P63" s="47"/>
      <c r="Q63" s="37"/>
    </row>
    <row r="64" ht="21.75" customHeight="1">
      <c r="A64" s="20">
        <v>23.0</v>
      </c>
      <c r="B64" s="21" t="s">
        <v>196</v>
      </c>
      <c r="C64" s="22" t="s">
        <v>173</v>
      </c>
      <c r="D64" s="49" t="s">
        <v>185</v>
      </c>
      <c r="E64" s="50" t="s">
        <v>96</v>
      </c>
      <c r="F64" s="32"/>
      <c r="G64" s="12"/>
      <c r="H64" s="33" t="s">
        <v>43</v>
      </c>
      <c r="I64" s="26" t="s">
        <v>176</v>
      </c>
      <c r="J64" s="32"/>
      <c r="K64" s="26" t="s">
        <v>66</v>
      </c>
      <c r="L64" s="32"/>
      <c r="M64" s="29" t="s">
        <v>197</v>
      </c>
      <c r="N64" s="30">
        <v>6.0</v>
      </c>
      <c r="O64" s="19" t="s">
        <v>28</v>
      </c>
      <c r="P64" s="28"/>
      <c r="Q64" s="28" t="s">
        <v>198</v>
      </c>
    </row>
    <row r="65" ht="21.75" customHeight="1">
      <c r="A65" s="32"/>
      <c r="B65" s="32"/>
      <c r="C65" s="22" t="s">
        <v>184</v>
      </c>
      <c r="D65" s="49" t="s">
        <v>187</v>
      </c>
      <c r="E65" s="50" t="s">
        <v>96</v>
      </c>
      <c r="F65" s="32"/>
      <c r="G65" s="12"/>
      <c r="H65" s="33" t="s">
        <v>43</v>
      </c>
      <c r="I65" s="26" t="s">
        <v>191</v>
      </c>
      <c r="J65" s="32"/>
      <c r="K65" s="26" t="s">
        <v>66</v>
      </c>
      <c r="L65" s="32"/>
      <c r="M65" s="32"/>
      <c r="N65" s="32"/>
      <c r="O65" s="19" t="s">
        <v>28</v>
      </c>
      <c r="P65" s="28"/>
      <c r="Q65" s="32"/>
    </row>
    <row r="66" ht="21.75" customHeight="1">
      <c r="A66" s="37"/>
      <c r="B66" s="37"/>
      <c r="C66" s="22" t="s">
        <v>181</v>
      </c>
      <c r="D66" s="49" t="s">
        <v>189</v>
      </c>
      <c r="E66" s="50" t="s">
        <v>96</v>
      </c>
      <c r="F66" s="32"/>
      <c r="G66" s="12"/>
      <c r="H66" s="25" t="s">
        <v>34</v>
      </c>
      <c r="I66" s="26" t="s">
        <v>183</v>
      </c>
      <c r="J66" s="32"/>
      <c r="K66" s="26" t="s">
        <v>66</v>
      </c>
      <c r="L66" s="32"/>
      <c r="M66" s="37"/>
      <c r="N66" s="37"/>
      <c r="O66" s="19" t="s">
        <v>28</v>
      </c>
      <c r="P66" s="28"/>
      <c r="Q66" s="37"/>
    </row>
    <row r="67" ht="21.75" customHeight="1">
      <c r="A67" s="43">
        <v>24.0</v>
      </c>
      <c r="B67" s="44" t="s">
        <v>199</v>
      </c>
      <c r="C67" s="9" t="s">
        <v>181</v>
      </c>
      <c r="D67" s="49" t="s">
        <v>190</v>
      </c>
      <c r="E67" s="50" t="s">
        <v>96</v>
      </c>
      <c r="F67" s="32"/>
      <c r="G67" s="12"/>
      <c r="H67" s="25" t="s">
        <v>34</v>
      </c>
      <c r="I67" s="14" t="s">
        <v>183</v>
      </c>
      <c r="J67" s="32"/>
      <c r="K67" s="14" t="s">
        <v>66</v>
      </c>
      <c r="L67" s="32"/>
      <c r="M67" s="29" t="s">
        <v>179</v>
      </c>
      <c r="N67" s="46">
        <v>5.0</v>
      </c>
      <c r="O67" s="19" t="s">
        <v>28</v>
      </c>
      <c r="P67" s="47"/>
      <c r="Q67" s="47" t="s">
        <v>200</v>
      </c>
    </row>
    <row r="68" ht="21.75" customHeight="1">
      <c r="A68" s="32"/>
      <c r="B68" s="32"/>
      <c r="C68" s="9" t="s">
        <v>173</v>
      </c>
      <c r="D68" s="49" t="s">
        <v>193</v>
      </c>
      <c r="E68" s="50" t="s">
        <v>96</v>
      </c>
      <c r="F68" s="32"/>
      <c r="G68" s="12"/>
      <c r="H68" s="33" t="s">
        <v>43</v>
      </c>
      <c r="I68" s="14" t="s">
        <v>176</v>
      </c>
      <c r="J68" s="32"/>
      <c r="K68" s="14" t="s">
        <v>66</v>
      </c>
      <c r="L68" s="32"/>
      <c r="M68" s="32"/>
      <c r="N68" s="32"/>
      <c r="O68" s="19" t="s">
        <v>28</v>
      </c>
      <c r="P68" s="47"/>
      <c r="Q68" s="32"/>
    </row>
    <row r="69" ht="21.75" customHeight="1">
      <c r="A69" s="37"/>
      <c r="B69" s="37"/>
      <c r="C69" s="9" t="s">
        <v>184</v>
      </c>
      <c r="D69" s="49" t="s">
        <v>195</v>
      </c>
      <c r="E69" s="50" t="s">
        <v>96</v>
      </c>
      <c r="F69" s="32"/>
      <c r="G69" s="12"/>
      <c r="H69" s="33" t="s">
        <v>43</v>
      </c>
      <c r="I69" s="14" t="s">
        <v>191</v>
      </c>
      <c r="J69" s="32"/>
      <c r="K69" s="14" t="s">
        <v>66</v>
      </c>
      <c r="L69" s="32"/>
      <c r="M69" s="37"/>
      <c r="N69" s="37"/>
      <c r="O69" s="19" t="s">
        <v>28</v>
      </c>
      <c r="P69" s="47"/>
      <c r="Q69" s="37"/>
    </row>
    <row r="70" ht="21.75" customHeight="1">
      <c r="A70" s="20">
        <v>25.0</v>
      </c>
      <c r="B70" s="21" t="s">
        <v>201</v>
      </c>
      <c r="C70" s="22" t="s">
        <v>173</v>
      </c>
      <c r="D70" s="49" t="s">
        <v>182</v>
      </c>
      <c r="E70" s="50" t="s">
        <v>96</v>
      </c>
      <c r="F70" s="32"/>
      <c r="G70" s="12"/>
      <c r="H70" s="33" t="s">
        <v>43</v>
      </c>
      <c r="I70" s="26" t="s">
        <v>176</v>
      </c>
      <c r="J70" s="32"/>
      <c r="K70" s="26" t="s">
        <v>66</v>
      </c>
      <c r="L70" s="32"/>
      <c r="M70" s="29" t="s">
        <v>179</v>
      </c>
      <c r="N70" s="30">
        <v>5.0</v>
      </c>
      <c r="O70" s="19" t="s">
        <v>28</v>
      </c>
      <c r="P70" s="28"/>
      <c r="Q70" s="28" t="s">
        <v>202</v>
      </c>
    </row>
    <row r="71" ht="21.75" customHeight="1">
      <c r="A71" s="32"/>
      <c r="B71" s="32"/>
      <c r="C71" s="22" t="s">
        <v>181</v>
      </c>
      <c r="D71" s="49" t="s">
        <v>185</v>
      </c>
      <c r="E71" s="50" t="s">
        <v>96</v>
      </c>
      <c r="F71" s="32"/>
      <c r="G71" s="12"/>
      <c r="H71" s="25" t="s">
        <v>34</v>
      </c>
      <c r="I71" s="26" t="s">
        <v>183</v>
      </c>
      <c r="J71" s="32"/>
      <c r="K71" s="26" t="s">
        <v>66</v>
      </c>
      <c r="L71" s="32"/>
      <c r="M71" s="32"/>
      <c r="N71" s="32"/>
      <c r="O71" s="19" t="s">
        <v>28</v>
      </c>
      <c r="P71" s="28"/>
      <c r="Q71" s="32"/>
    </row>
    <row r="72" ht="21.75" customHeight="1">
      <c r="A72" s="37"/>
      <c r="B72" s="37"/>
      <c r="C72" s="22" t="s">
        <v>184</v>
      </c>
      <c r="D72" s="49" t="s">
        <v>187</v>
      </c>
      <c r="E72" s="50" t="s">
        <v>96</v>
      </c>
      <c r="F72" s="37"/>
      <c r="G72" s="12"/>
      <c r="H72" s="33" t="s">
        <v>43</v>
      </c>
      <c r="I72" s="26" t="s">
        <v>191</v>
      </c>
      <c r="J72" s="37"/>
      <c r="K72" s="26" t="s">
        <v>66</v>
      </c>
      <c r="L72" s="37"/>
      <c r="M72" s="37"/>
      <c r="N72" s="37"/>
      <c r="O72" s="19" t="s">
        <v>28</v>
      </c>
      <c r="P72" s="28"/>
      <c r="Q72" s="37"/>
    </row>
    <row r="73" ht="15.75" customHeight="1">
      <c r="A73" s="39">
        <v>26.0</v>
      </c>
      <c r="B73" s="40" t="s">
        <v>203</v>
      </c>
      <c r="C73" s="9" t="s">
        <v>204</v>
      </c>
      <c r="D73" s="49" t="s">
        <v>205</v>
      </c>
      <c r="E73" s="11">
        <f>'Prix par Cond.'!B4+'Prix par Cond.'!B5+'Prix par Cond.'!B6+'Prix par Cond.'!B8+(('Prix par Cond.'!B25+'Prix par Cond.'!B28)/2)+'Prix par Cond.'!B36</f>
        <v>2.33</v>
      </c>
      <c r="F73" s="11">
        <v>10.48</v>
      </c>
      <c r="G73" s="12">
        <f t="shared" ref="G73:G74" si="5">E73/F73</f>
        <v>0.2223282443</v>
      </c>
      <c r="H73" s="13" t="s">
        <v>22</v>
      </c>
      <c r="I73" s="14" t="s">
        <v>206</v>
      </c>
      <c r="J73" s="70"/>
      <c r="K73" s="14" t="s">
        <v>37</v>
      </c>
      <c r="L73" s="14" t="s">
        <v>207</v>
      </c>
      <c r="M73" s="41" t="s">
        <v>27</v>
      </c>
      <c r="N73" s="42">
        <v>7.0</v>
      </c>
      <c r="O73" s="19" t="s">
        <v>28</v>
      </c>
      <c r="P73" s="45" t="s">
        <v>208</v>
      </c>
      <c r="Q73" s="14" t="s">
        <v>203</v>
      </c>
    </row>
    <row r="74" ht="15.75" customHeight="1">
      <c r="A74" s="71">
        <v>27.0</v>
      </c>
      <c r="B74" s="72" t="s">
        <v>209</v>
      </c>
      <c r="C74" s="22" t="s">
        <v>210</v>
      </c>
      <c r="D74" s="23" t="s">
        <v>185</v>
      </c>
      <c r="E74" s="24">
        <f>'Prix par Cond.'!B4+'Prix par Cond.'!B5+'Prix par Cond.'!B6+'Prix par Cond.'!B8+(('Prix par Cond.'!B25+'Prix par Cond.'!B28)/2)</f>
        <v>2.13</v>
      </c>
      <c r="F74" s="24">
        <v>6.1</v>
      </c>
      <c r="G74" s="12">
        <f t="shared" si="5"/>
        <v>0.3491803279</v>
      </c>
      <c r="H74" s="13" t="s">
        <v>22</v>
      </c>
      <c r="I74" s="14" t="s">
        <v>211</v>
      </c>
      <c r="J74" s="37"/>
      <c r="K74" s="14" t="s">
        <v>212</v>
      </c>
      <c r="L74" s="14" t="s">
        <v>213</v>
      </c>
      <c r="M74" s="41" t="s">
        <v>27</v>
      </c>
      <c r="N74" s="73">
        <v>7.0</v>
      </c>
      <c r="O74" s="19" t="s">
        <v>28</v>
      </c>
      <c r="P74" s="27" t="s">
        <v>208</v>
      </c>
      <c r="Q74" s="26" t="s">
        <v>214</v>
      </c>
    </row>
    <row r="75" ht="21.75" customHeight="1">
      <c r="A75" s="43">
        <v>29.0</v>
      </c>
      <c r="B75" s="44" t="s">
        <v>215</v>
      </c>
      <c r="C75" s="9" t="s">
        <v>173</v>
      </c>
      <c r="D75" s="49" t="s">
        <v>195</v>
      </c>
      <c r="E75" s="50" t="s">
        <v>96</v>
      </c>
      <c r="F75" s="11">
        <v>0.0</v>
      </c>
      <c r="G75" s="12"/>
      <c r="H75" s="33" t="s">
        <v>43</v>
      </c>
      <c r="I75" s="14" t="s">
        <v>176</v>
      </c>
      <c r="J75" s="74" t="s">
        <v>216</v>
      </c>
      <c r="K75" s="14" t="s">
        <v>66</v>
      </c>
      <c r="L75" s="14" t="s">
        <v>217</v>
      </c>
      <c r="M75" s="29" t="s">
        <v>179</v>
      </c>
      <c r="N75" s="46">
        <v>5.0</v>
      </c>
      <c r="O75" s="19" t="s">
        <v>28</v>
      </c>
      <c r="P75" s="47"/>
      <c r="Q75" s="47" t="s">
        <v>218</v>
      </c>
    </row>
    <row r="76" ht="21.75" customHeight="1">
      <c r="A76" s="32"/>
      <c r="B76" s="32"/>
      <c r="C76" s="66" t="s">
        <v>181</v>
      </c>
      <c r="D76" s="49" t="s">
        <v>182</v>
      </c>
      <c r="E76" s="50" t="s">
        <v>96</v>
      </c>
      <c r="F76" s="11">
        <v>0.0</v>
      </c>
      <c r="G76" s="12"/>
      <c r="H76" s="62" t="s">
        <v>34</v>
      </c>
      <c r="I76" s="67" t="s">
        <v>183</v>
      </c>
      <c r="J76" s="32"/>
      <c r="K76" s="67" t="s">
        <v>66</v>
      </c>
      <c r="L76" s="14" t="s">
        <v>219</v>
      </c>
      <c r="M76" s="32"/>
      <c r="N76" s="32"/>
      <c r="O76" s="19" t="s">
        <v>28</v>
      </c>
      <c r="P76" s="47"/>
      <c r="Q76" s="32"/>
    </row>
    <row r="77" ht="21.75" customHeight="1">
      <c r="A77" s="37"/>
      <c r="B77" s="37"/>
      <c r="C77" s="9" t="s">
        <v>184</v>
      </c>
      <c r="D77" s="49" t="s">
        <v>185</v>
      </c>
      <c r="E77" s="50" t="s">
        <v>96</v>
      </c>
      <c r="F77" s="11">
        <v>4.93</v>
      </c>
      <c r="G77" s="12"/>
      <c r="H77" s="33" t="s">
        <v>43</v>
      </c>
      <c r="I77" s="14" t="s">
        <v>64</v>
      </c>
      <c r="J77" s="37"/>
      <c r="K77" s="14" t="s">
        <v>66</v>
      </c>
      <c r="L77" s="14" t="s">
        <v>220</v>
      </c>
      <c r="M77" s="37"/>
      <c r="N77" s="37"/>
      <c r="O77" s="19" t="s">
        <v>28</v>
      </c>
      <c r="P77" s="47"/>
      <c r="Q77" s="37"/>
    </row>
    <row r="78" ht="21.75" customHeight="1">
      <c r="A78" s="20">
        <v>30.0</v>
      </c>
      <c r="B78" s="21" t="s">
        <v>221</v>
      </c>
      <c r="C78" s="22" t="s">
        <v>222</v>
      </c>
      <c r="D78" s="10" t="s">
        <v>21</v>
      </c>
      <c r="E78" s="24">
        <f>'Prix par Cond.'!B4+'Prix par Cond.'!B5+'Prix par Cond.'!B6+'Prix par Cond.'!B8+'Prix par Cond.'!B19</f>
        <v>2.1</v>
      </c>
      <c r="F78" s="24">
        <v>10.8</v>
      </c>
      <c r="G78" s="12">
        <f t="shared" ref="G78:G98" si="6">E78/F78</f>
        <v>0.1944444444</v>
      </c>
      <c r="H78" s="33" t="s">
        <v>43</v>
      </c>
      <c r="I78" s="26" t="s">
        <v>74</v>
      </c>
      <c r="J78" s="27" t="s">
        <v>223</v>
      </c>
      <c r="K78" s="26" t="s">
        <v>224</v>
      </c>
      <c r="L78" s="20" t="s">
        <v>225</v>
      </c>
      <c r="M78" s="29" t="s">
        <v>27</v>
      </c>
      <c r="N78" s="30">
        <v>7.0</v>
      </c>
      <c r="O78" s="31" t="s">
        <v>39</v>
      </c>
      <c r="P78" s="27" t="s">
        <v>226</v>
      </c>
      <c r="Q78" s="28" t="s">
        <v>227</v>
      </c>
    </row>
    <row r="79" ht="15.75" customHeight="1">
      <c r="A79" s="37"/>
      <c r="B79" s="37"/>
      <c r="C79" s="22" t="s">
        <v>228</v>
      </c>
      <c r="D79" s="10" t="s">
        <v>21</v>
      </c>
      <c r="E79" s="24">
        <f>E78+'Prix par Cond.'!B24+'Prix par Cond.'!B27+'Prix par Cond.'!B6+'Prix par Cond.'!B8+'Prix par Cond.'!B38</f>
        <v>4.2</v>
      </c>
      <c r="F79" s="24">
        <v>13.4</v>
      </c>
      <c r="G79" s="12">
        <f t="shared" si="6"/>
        <v>0.3134328358</v>
      </c>
      <c r="H79" s="13" t="s">
        <v>22</v>
      </c>
      <c r="I79" s="26" t="s">
        <v>229</v>
      </c>
      <c r="J79" s="37"/>
      <c r="K79" s="26" t="s">
        <v>224</v>
      </c>
      <c r="L79" s="37"/>
      <c r="M79" s="37"/>
      <c r="N79" s="37"/>
      <c r="O79" s="31" t="s">
        <v>39</v>
      </c>
      <c r="P79" s="37"/>
      <c r="Q79" s="37"/>
    </row>
    <row r="80" ht="21.75" customHeight="1">
      <c r="A80" s="43">
        <v>31.0</v>
      </c>
      <c r="B80" s="44" t="s">
        <v>230</v>
      </c>
      <c r="C80" s="9" t="s">
        <v>231</v>
      </c>
      <c r="D80" s="10" t="s">
        <v>232</v>
      </c>
      <c r="E80" s="11">
        <f>E78</f>
        <v>2.1</v>
      </c>
      <c r="F80" s="11">
        <v>4.8</v>
      </c>
      <c r="G80" s="12">
        <f t="shared" si="6"/>
        <v>0.4375</v>
      </c>
      <c r="H80" s="33" t="s">
        <v>43</v>
      </c>
      <c r="I80" s="26" t="s">
        <v>74</v>
      </c>
      <c r="J80" s="70"/>
      <c r="K80" s="26" t="s">
        <v>37</v>
      </c>
      <c r="L80" s="20" t="s">
        <v>233</v>
      </c>
      <c r="M80" s="29" t="s">
        <v>27</v>
      </c>
      <c r="N80" s="46">
        <v>7.0</v>
      </c>
      <c r="O80" s="19" t="s">
        <v>28</v>
      </c>
      <c r="P80" s="45" t="s">
        <v>234</v>
      </c>
      <c r="Q80" s="47" t="s">
        <v>230</v>
      </c>
    </row>
    <row r="81" ht="72.0" customHeight="1">
      <c r="A81" s="37"/>
      <c r="B81" s="37"/>
      <c r="C81" s="75" t="s">
        <v>235</v>
      </c>
      <c r="D81" s="10" t="s">
        <v>232</v>
      </c>
      <c r="E81" s="11">
        <f>E80*2</f>
        <v>4.2</v>
      </c>
      <c r="F81" s="11">
        <v>7.13</v>
      </c>
      <c r="G81" s="12">
        <f t="shared" si="6"/>
        <v>0.5890603086</v>
      </c>
      <c r="H81" s="25" t="s">
        <v>34</v>
      </c>
      <c r="I81" s="31" t="s">
        <v>236</v>
      </c>
      <c r="J81" s="37"/>
      <c r="K81" s="26" t="s">
        <v>37</v>
      </c>
      <c r="L81" s="37"/>
      <c r="M81" s="37"/>
      <c r="N81" s="37"/>
      <c r="O81" s="19" t="s">
        <v>28</v>
      </c>
      <c r="P81" s="32"/>
      <c r="Q81" s="37"/>
    </row>
    <row r="82" ht="33.75" customHeight="1">
      <c r="A82" s="20">
        <v>32.0</v>
      </c>
      <c r="B82" s="21" t="s">
        <v>237</v>
      </c>
      <c r="C82" s="22" t="s">
        <v>238</v>
      </c>
      <c r="D82" s="23" t="s">
        <v>239</v>
      </c>
      <c r="E82" s="23"/>
      <c r="F82" s="24">
        <v>3.9</v>
      </c>
      <c r="G82" s="12">
        <f t="shared" si="6"/>
        <v>0</v>
      </c>
      <c r="H82" s="33" t="s">
        <v>43</v>
      </c>
      <c r="I82" s="26" t="s">
        <v>240</v>
      </c>
      <c r="J82" s="27" t="s">
        <v>241</v>
      </c>
      <c r="K82" s="26" t="s">
        <v>37</v>
      </c>
      <c r="L82" s="28" t="s">
        <v>242</v>
      </c>
      <c r="M82" s="29" t="s">
        <v>179</v>
      </c>
      <c r="N82" s="30">
        <v>5.0</v>
      </c>
      <c r="O82" s="31" t="s">
        <v>243</v>
      </c>
      <c r="P82" s="26"/>
      <c r="Q82" s="28" t="s">
        <v>244</v>
      </c>
    </row>
    <row r="83" ht="21.75" customHeight="1">
      <c r="A83" s="37"/>
      <c r="B83" s="37"/>
      <c r="C83" s="22" t="s">
        <v>245</v>
      </c>
      <c r="D83" s="23" t="s">
        <v>239</v>
      </c>
      <c r="E83" s="24"/>
      <c r="F83" s="24">
        <v>3.9</v>
      </c>
      <c r="G83" s="12">
        <f t="shared" si="6"/>
        <v>0</v>
      </c>
      <c r="H83" s="25" t="s">
        <v>34</v>
      </c>
      <c r="I83" s="26" t="s">
        <v>240</v>
      </c>
      <c r="J83" s="32"/>
      <c r="K83" s="26" t="s">
        <v>37</v>
      </c>
      <c r="L83" s="37"/>
      <c r="M83" s="37"/>
      <c r="N83" s="37"/>
      <c r="O83" s="31" t="s">
        <v>243</v>
      </c>
      <c r="P83" s="26"/>
      <c r="Q83" s="37"/>
    </row>
    <row r="84" ht="21.75" customHeight="1">
      <c r="A84" s="43">
        <v>33.0</v>
      </c>
      <c r="B84" s="44" t="s">
        <v>246</v>
      </c>
      <c r="C84" s="9" t="s">
        <v>245</v>
      </c>
      <c r="D84" s="23" t="s">
        <v>239</v>
      </c>
      <c r="E84" s="24"/>
      <c r="F84" s="24">
        <v>3.9</v>
      </c>
      <c r="G84" s="12">
        <f t="shared" si="6"/>
        <v>0</v>
      </c>
      <c r="H84" s="25" t="s">
        <v>34</v>
      </c>
      <c r="I84" s="26" t="s">
        <v>240</v>
      </c>
      <c r="J84" s="32"/>
      <c r="K84" s="26" t="s">
        <v>37</v>
      </c>
      <c r="L84" s="28" t="s">
        <v>247</v>
      </c>
      <c r="M84" s="29" t="s">
        <v>179</v>
      </c>
      <c r="N84" s="46">
        <v>5.0</v>
      </c>
      <c r="O84" s="31" t="s">
        <v>243</v>
      </c>
      <c r="P84" s="14"/>
      <c r="Q84" s="47" t="s">
        <v>246</v>
      </c>
    </row>
    <row r="85" ht="21.75" customHeight="1">
      <c r="A85" s="37"/>
      <c r="B85" s="37"/>
      <c r="C85" s="9" t="s">
        <v>238</v>
      </c>
      <c r="D85" s="23" t="s">
        <v>239</v>
      </c>
      <c r="E85" s="24"/>
      <c r="F85" s="24">
        <v>3.9</v>
      </c>
      <c r="G85" s="12">
        <f t="shared" si="6"/>
        <v>0</v>
      </c>
      <c r="H85" s="33" t="s">
        <v>43</v>
      </c>
      <c r="I85" s="26" t="s">
        <v>240</v>
      </c>
      <c r="J85" s="32"/>
      <c r="K85" s="26" t="s">
        <v>37</v>
      </c>
      <c r="L85" s="37"/>
      <c r="M85" s="37"/>
      <c r="N85" s="37"/>
      <c r="O85" s="31" t="s">
        <v>243</v>
      </c>
      <c r="P85" s="14"/>
      <c r="Q85" s="37"/>
    </row>
    <row r="86" ht="21.75" customHeight="1">
      <c r="A86" s="20">
        <v>34.0</v>
      </c>
      <c r="B86" s="21" t="s">
        <v>248</v>
      </c>
      <c r="C86" s="22" t="s">
        <v>249</v>
      </c>
      <c r="D86" s="23" t="s">
        <v>239</v>
      </c>
      <c r="E86" s="24"/>
      <c r="F86" s="24">
        <v>3.9</v>
      </c>
      <c r="G86" s="12">
        <f t="shared" si="6"/>
        <v>0</v>
      </c>
      <c r="H86" s="33" t="s">
        <v>43</v>
      </c>
      <c r="I86" s="26" t="s">
        <v>240</v>
      </c>
      <c r="J86" s="32"/>
      <c r="K86" s="26" t="s">
        <v>37</v>
      </c>
      <c r="L86" s="28" t="s">
        <v>250</v>
      </c>
      <c r="M86" s="29" t="s">
        <v>27</v>
      </c>
      <c r="N86" s="30">
        <v>7.0</v>
      </c>
      <c r="O86" s="31" t="s">
        <v>243</v>
      </c>
      <c r="P86" s="26"/>
      <c r="Q86" s="28" t="s">
        <v>251</v>
      </c>
    </row>
    <row r="87" ht="21.75" customHeight="1">
      <c r="A87" s="37"/>
      <c r="B87" s="37"/>
      <c r="C87" s="22" t="s">
        <v>245</v>
      </c>
      <c r="D87" s="23" t="s">
        <v>239</v>
      </c>
      <c r="E87" s="24"/>
      <c r="F87" s="24">
        <v>3.9</v>
      </c>
      <c r="G87" s="12">
        <f t="shared" si="6"/>
        <v>0</v>
      </c>
      <c r="H87" s="25" t="s">
        <v>34</v>
      </c>
      <c r="I87" s="26" t="s">
        <v>240</v>
      </c>
      <c r="J87" s="32"/>
      <c r="K87" s="26" t="s">
        <v>37</v>
      </c>
      <c r="L87" s="37"/>
      <c r="M87" s="37"/>
      <c r="N87" s="37"/>
      <c r="O87" s="31" t="s">
        <v>243</v>
      </c>
      <c r="P87" s="26"/>
      <c r="Q87" s="37"/>
    </row>
    <row r="88" ht="21.75" customHeight="1">
      <c r="A88" s="43">
        <v>35.0</v>
      </c>
      <c r="B88" s="44" t="s">
        <v>252</v>
      </c>
      <c r="C88" s="9" t="s">
        <v>238</v>
      </c>
      <c r="D88" s="23" t="s">
        <v>239</v>
      </c>
      <c r="E88" s="24"/>
      <c r="F88" s="24">
        <v>3.9</v>
      </c>
      <c r="G88" s="12">
        <f t="shared" si="6"/>
        <v>0</v>
      </c>
      <c r="H88" s="33" t="s">
        <v>43</v>
      </c>
      <c r="I88" s="26" t="s">
        <v>240</v>
      </c>
      <c r="J88" s="32"/>
      <c r="K88" s="26" t="s">
        <v>37</v>
      </c>
      <c r="L88" s="28" t="s">
        <v>253</v>
      </c>
      <c r="M88" s="29" t="s">
        <v>27</v>
      </c>
      <c r="N88" s="46">
        <v>7.0</v>
      </c>
      <c r="O88" s="31" t="s">
        <v>243</v>
      </c>
      <c r="P88" s="14"/>
      <c r="Q88" s="47" t="s">
        <v>252</v>
      </c>
    </row>
    <row r="89" ht="21.75" customHeight="1">
      <c r="A89" s="37"/>
      <c r="B89" s="37"/>
      <c r="C89" s="9" t="s">
        <v>245</v>
      </c>
      <c r="D89" s="23" t="s">
        <v>239</v>
      </c>
      <c r="E89" s="24"/>
      <c r="F89" s="24">
        <v>3.9</v>
      </c>
      <c r="G89" s="12">
        <f t="shared" si="6"/>
        <v>0</v>
      </c>
      <c r="H89" s="25" t="s">
        <v>34</v>
      </c>
      <c r="I89" s="26" t="s">
        <v>240</v>
      </c>
      <c r="J89" s="32"/>
      <c r="K89" s="26" t="s">
        <v>37</v>
      </c>
      <c r="L89" s="37"/>
      <c r="M89" s="37"/>
      <c r="N89" s="37"/>
      <c r="O89" s="31" t="s">
        <v>243</v>
      </c>
      <c r="P89" s="14"/>
      <c r="Q89" s="37"/>
    </row>
    <row r="90" ht="21.75" customHeight="1">
      <c r="A90" s="20">
        <v>36.0</v>
      </c>
      <c r="B90" s="21" t="s">
        <v>254</v>
      </c>
      <c r="C90" s="22" t="s">
        <v>245</v>
      </c>
      <c r="D90" s="23" t="s">
        <v>239</v>
      </c>
      <c r="E90" s="24"/>
      <c r="F90" s="24">
        <v>3.9</v>
      </c>
      <c r="G90" s="12">
        <f t="shared" si="6"/>
        <v>0</v>
      </c>
      <c r="H90" s="25" t="s">
        <v>34</v>
      </c>
      <c r="I90" s="26" t="s">
        <v>240</v>
      </c>
      <c r="J90" s="32"/>
      <c r="K90" s="26" t="s">
        <v>37</v>
      </c>
      <c r="L90" s="28" t="s">
        <v>255</v>
      </c>
      <c r="M90" s="29" t="s">
        <v>27</v>
      </c>
      <c r="N90" s="30">
        <v>7.0</v>
      </c>
      <c r="O90" s="31" t="s">
        <v>243</v>
      </c>
      <c r="P90" s="26"/>
      <c r="Q90" s="28" t="s">
        <v>254</v>
      </c>
    </row>
    <row r="91" ht="21.75" customHeight="1">
      <c r="A91" s="37"/>
      <c r="B91" s="37"/>
      <c r="C91" s="22" t="s">
        <v>238</v>
      </c>
      <c r="D91" s="23" t="s">
        <v>239</v>
      </c>
      <c r="E91" s="24"/>
      <c r="F91" s="24">
        <v>3.9</v>
      </c>
      <c r="G91" s="12">
        <f t="shared" si="6"/>
        <v>0</v>
      </c>
      <c r="H91" s="33" t="s">
        <v>43</v>
      </c>
      <c r="I91" s="26" t="s">
        <v>240</v>
      </c>
      <c r="J91" s="32"/>
      <c r="K91" s="26" t="s">
        <v>37</v>
      </c>
      <c r="L91" s="37"/>
      <c r="M91" s="37"/>
      <c r="N91" s="37"/>
      <c r="O91" s="31" t="s">
        <v>243</v>
      </c>
      <c r="P91" s="26"/>
      <c r="Q91" s="37"/>
    </row>
    <row r="92" ht="21.75" customHeight="1">
      <c r="A92" s="43">
        <v>37.0</v>
      </c>
      <c r="B92" s="44" t="s">
        <v>256</v>
      </c>
      <c r="C92" s="9" t="s">
        <v>238</v>
      </c>
      <c r="D92" s="23" t="s">
        <v>239</v>
      </c>
      <c r="E92" s="24"/>
      <c r="F92" s="24">
        <v>3.9</v>
      </c>
      <c r="G92" s="12">
        <f t="shared" si="6"/>
        <v>0</v>
      </c>
      <c r="H92" s="33" t="s">
        <v>43</v>
      </c>
      <c r="I92" s="26" t="s">
        <v>240</v>
      </c>
      <c r="J92" s="32"/>
      <c r="K92" s="26" t="s">
        <v>66</v>
      </c>
      <c r="L92" s="44" t="s">
        <v>257</v>
      </c>
      <c r="M92" s="29" t="s">
        <v>27</v>
      </c>
      <c r="N92" s="46">
        <v>7.0</v>
      </c>
      <c r="O92" s="31" t="s">
        <v>243</v>
      </c>
      <c r="P92" s="14"/>
      <c r="Q92" s="47" t="s">
        <v>256</v>
      </c>
    </row>
    <row r="93" ht="21.75" customHeight="1">
      <c r="A93" s="32"/>
      <c r="B93" s="32"/>
      <c r="C93" s="9" t="s">
        <v>245</v>
      </c>
      <c r="D93" s="23" t="s">
        <v>239</v>
      </c>
      <c r="E93" s="24"/>
      <c r="F93" s="24">
        <v>3.9</v>
      </c>
      <c r="G93" s="12">
        <f t="shared" si="6"/>
        <v>0</v>
      </c>
      <c r="H93" s="25" t="s">
        <v>34</v>
      </c>
      <c r="I93" s="26" t="s">
        <v>240</v>
      </c>
      <c r="J93" s="32"/>
      <c r="K93" s="26" t="s">
        <v>66</v>
      </c>
      <c r="L93" s="32"/>
      <c r="M93" s="32"/>
      <c r="N93" s="32"/>
      <c r="O93" s="31" t="s">
        <v>243</v>
      </c>
      <c r="P93" s="14"/>
      <c r="Q93" s="32"/>
    </row>
    <row r="94" ht="21.75" customHeight="1">
      <c r="A94" s="37"/>
      <c r="B94" s="37"/>
      <c r="C94" s="9" t="s">
        <v>258</v>
      </c>
      <c r="D94" s="23" t="s">
        <v>239</v>
      </c>
      <c r="E94" s="24"/>
      <c r="F94" s="24">
        <v>3.9</v>
      </c>
      <c r="G94" s="12">
        <f t="shared" si="6"/>
        <v>0</v>
      </c>
      <c r="H94" s="33" t="s">
        <v>43</v>
      </c>
      <c r="I94" s="26" t="s">
        <v>240</v>
      </c>
      <c r="J94" s="32"/>
      <c r="K94" s="26" t="s">
        <v>66</v>
      </c>
      <c r="L94" s="37"/>
      <c r="M94" s="37"/>
      <c r="N94" s="37"/>
      <c r="O94" s="31" t="s">
        <v>243</v>
      </c>
      <c r="P94" s="14"/>
      <c r="Q94" s="37"/>
    </row>
    <row r="95" ht="40.5" customHeight="1">
      <c r="A95" s="76">
        <v>38.0</v>
      </c>
      <c r="B95" s="77" t="s">
        <v>259</v>
      </c>
      <c r="C95" s="78" t="s">
        <v>260</v>
      </c>
      <c r="D95" s="23" t="s">
        <v>239</v>
      </c>
      <c r="E95" s="79"/>
      <c r="F95" s="79">
        <v>3.3</v>
      </c>
      <c r="G95" s="12">
        <f t="shared" si="6"/>
        <v>0</v>
      </c>
      <c r="H95" s="33" t="s">
        <v>43</v>
      </c>
      <c r="I95" s="26" t="s">
        <v>261</v>
      </c>
      <c r="J95" s="32"/>
      <c r="K95" s="26" t="s">
        <v>66</v>
      </c>
      <c r="L95" s="72" t="s">
        <v>262</v>
      </c>
      <c r="M95" s="41" t="s">
        <v>263</v>
      </c>
      <c r="N95" s="80">
        <v>4.0</v>
      </c>
      <c r="O95" s="31" t="s">
        <v>243</v>
      </c>
      <c r="P95" s="26"/>
      <c r="Q95" s="26" t="s">
        <v>264</v>
      </c>
    </row>
    <row r="96" ht="21.75" customHeight="1">
      <c r="A96" s="43">
        <v>39.0</v>
      </c>
      <c r="B96" s="44" t="s">
        <v>265</v>
      </c>
      <c r="C96" s="9" t="s">
        <v>245</v>
      </c>
      <c r="D96" s="23" t="s">
        <v>239</v>
      </c>
      <c r="E96" s="11"/>
      <c r="F96" s="11">
        <v>3.9</v>
      </c>
      <c r="G96" s="12">
        <f t="shared" si="6"/>
        <v>0</v>
      </c>
      <c r="H96" s="25" t="s">
        <v>34</v>
      </c>
      <c r="I96" s="26" t="s">
        <v>240</v>
      </c>
      <c r="J96" s="32"/>
      <c r="K96" s="26" t="s">
        <v>66</v>
      </c>
      <c r="L96" s="44" t="s">
        <v>262</v>
      </c>
      <c r="M96" s="29" t="s">
        <v>27</v>
      </c>
      <c r="N96" s="46">
        <v>7.0</v>
      </c>
      <c r="O96" s="31" t="s">
        <v>243</v>
      </c>
      <c r="P96" s="14"/>
      <c r="Q96" s="47" t="s">
        <v>265</v>
      </c>
    </row>
    <row r="97" ht="21.75" customHeight="1">
      <c r="A97" s="37"/>
      <c r="B97" s="37"/>
      <c r="C97" s="9" t="s">
        <v>238</v>
      </c>
      <c r="D97" s="23" t="s">
        <v>239</v>
      </c>
      <c r="E97" s="11"/>
      <c r="F97" s="11">
        <v>3.9</v>
      </c>
      <c r="G97" s="12">
        <f t="shared" si="6"/>
        <v>0</v>
      </c>
      <c r="H97" s="33" t="s">
        <v>43</v>
      </c>
      <c r="I97" s="26" t="s">
        <v>240</v>
      </c>
      <c r="J97" s="37"/>
      <c r="K97" s="26" t="s">
        <v>66</v>
      </c>
      <c r="L97" s="37"/>
      <c r="M97" s="37"/>
      <c r="N97" s="37"/>
      <c r="O97" s="31" t="s">
        <v>243</v>
      </c>
      <c r="P97" s="14"/>
      <c r="Q97" s="37"/>
    </row>
    <row r="98" ht="46.5" customHeight="1">
      <c r="A98" s="76">
        <v>40.0</v>
      </c>
      <c r="B98" s="77" t="s">
        <v>266</v>
      </c>
      <c r="C98" s="22" t="s">
        <v>266</v>
      </c>
      <c r="D98" s="23" t="s">
        <v>205</v>
      </c>
      <c r="E98" s="24"/>
      <c r="F98" s="24">
        <f>(3.3/1.055)+2.19</f>
        <v>5.317962085</v>
      </c>
      <c r="G98" s="12">
        <f t="shared" si="6"/>
        <v>0</v>
      </c>
      <c r="H98" s="33" t="s">
        <v>43</v>
      </c>
      <c r="I98" s="26" t="s">
        <v>267</v>
      </c>
      <c r="J98" s="31" t="s">
        <v>268</v>
      </c>
      <c r="K98" s="26" t="s">
        <v>37</v>
      </c>
      <c r="L98" s="26" t="s">
        <v>269</v>
      </c>
      <c r="M98" s="41" t="s">
        <v>179</v>
      </c>
      <c r="N98" s="80">
        <v>5.0</v>
      </c>
      <c r="O98" s="19" t="s">
        <v>28</v>
      </c>
      <c r="P98" s="28"/>
      <c r="Q98" s="26" t="s">
        <v>266</v>
      </c>
    </row>
    <row r="99" ht="21.75" customHeight="1">
      <c r="A99" s="81">
        <v>41.0</v>
      </c>
      <c r="B99" s="82" t="s">
        <v>270</v>
      </c>
      <c r="C99" s="9" t="s">
        <v>271</v>
      </c>
      <c r="D99" s="23" t="s">
        <v>205</v>
      </c>
      <c r="E99" s="11"/>
      <c r="F99" s="11"/>
      <c r="G99" s="81"/>
      <c r="H99" s="81" t="s">
        <v>272</v>
      </c>
      <c r="I99" s="14" t="s">
        <v>272</v>
      </c>
      <c r="J99" s="15" t="s">
        <v>96</v>
      </c>
      <c r="K99" s="14"/>
      <c r="L99" s="14"/>
      <c r="M99" s="41" t="s">
        <v>272</v>
      </c>
      <c r="N99" s="83">
        <v>0.0</v>
      </c>
      <c r="O99" s="31" t="s">
        <v>39</v>
      </c>
      <c r="P99" s="14"/>
      <c r="Q99" s="14" t="s">
        <v>272</v>
      </c>
    </row>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1">
    <mergeCell ref="P49:P52"/>
    <mergeCell ref="P53:P54"/>
    <mergeCell ref="P13:P14"/>
    <mergeCell ref="Q13:Q14"/>
    <mergeCell ref="P20:P40"/>
    <mergeCell ref="Q20:Q40"/>
    <mergeCell ref="P41:P45"/>
    <mergeCell ref="Q41:Q45"/>
    <mergeCell ref="Q49:Q52"/>
    <mergeCell ref="P78:P79"/>
    <mergeCell ref="P80:P81"/>
    <mergeCell ref="Q80:Q81"/>
    <mergeCell ref="Q82:Q83"/>
    <mergeCell ref="Q84:Q85"/>
    <mergeCell ref="Q86:Q87"/>
    <mergeCell ref="Q88:Q89"/>
    <mergeCell ref="Q90:Q91"/>
    <mergeCell ref="Q92:Q94"/>
    <mergeCell ref="Q96:Q97"/>
    <mergeCell ref="Q58:Q60"/>
    <mergeCell ref="Q61:Q63"/>
    <mergeCell ref="Q64:Q66"/>
    <mergeCell ref="Q67:Q69"/>
    <mergeCell ref="Q70:Q72"/>
    <mergeCell ref="Q75:Q77"/>
    <mergeCell ref="Q78:Q79"/>
    <mergeCell ref="B6:B11"/>
    <mergeCell ref="J6:J11"/>
    <mergeCell ref="L6:L11"/>
    <mergeCell ref="M6:M11"/>
    <mergeCell ref="Q6:Q11"/>
    <mergeCell ref="A1:Q1"/>
    <mergeCell ref="A2:Q2"/>
    <mergeCell ref="N15:N16"/>
    <mergeCell ref="P15:P16"/>
    <mergeCell ref="Q15:Q16"/>
    <mergeCell ref="J17:J19"/>
    <mergeCell ref="M17:M19"/>
    <mergeCell ref="N17:N19"/>
    <mergeCell ref="P17:P19"/>
    <mergeCell ref="Q17:Q19"/>
    <mergeCell ref="N6:N11"/>
    <mergeCell ref="P6:P8"/>
    <mergeCell ref="P9:P11"/>
    <mergeCell ref="J13:J14"/>
    <mergeCell ref="L13:L14"/>
    <mergeCell ref="N13:N14"/>
    <mergeCell ref="J15:J16"/>
    <mergeCell ref="A6:A11"/>
    <mergeCell ref="A13:A14"/>
    <mergeCell ref="B13:B14"/>
    <mergeCell ref="A15:A16"/>
    <mergeCell ref="B15:B16"/>
    <mergeCell ref="A17:A19"/>
    <mergeCell ref="B17:B19"/>
    <mergeCell ref="M47:M48"/>
    <mergeCell ref="N47:N48"/>
    <mergeCell ref="P47:P48"/>
    <mergeCell ref="Q47:Q48"/>
    <mergeCell ref="Q53:Q54"/>
    <mergeCell ref="Q55:Q57"/>
    <mergeCell ref="A67:A69"/>
    <mergeCell ref="B67:B69"/>
    <mergeCell ref="A70:A72"/>
    <mergeCell ref="B70:B72"/>
    <mergeCell ref="A75:A77"/>
    <mergeCell ref="B75:B77"/>
    <mergeCell ref="A78:A79"/>
    <mergeCell ref="B78:B79"/>
    <mergeCell ref="B80:B81"/>
    <mergeCell ref="A92:A94"/>
    <mergeCell ref="A96:A97"/>
    <mergeCell ref="A86:A87"/>
    <mergeCell ref="B86:B87"/>
    <mergeCell ref="A88:A89"/>
    <mergeCell ref="B88:B89"/>
    <mergeCell ref="A90:A91"/>
    <mergeCell ref="B90:B91"/>
    <mergeCell ref="B92:B94"/>
    <mergeCell ref="B96:B97"/>
    <mergeCell ref="A20:A40"/>
    <mergeCell ref="B20:B40"/>
    <mergeCell ref="A41:A45"/>
    <mergeCell ref="B41:B45"/>
    <mergeCell ref="A47:A48"/>
    <mergeCell ref="B47:B48"/>
    <mergeCell ref="J47:J48"/>
    <mergeCell ref="A49:A52"/>
    <mergeCell ref="B49:B52"/>
    <mergeCell ref="J49:J52"/>
    <mergeCell ref="A53:A54"/>
    <mergeCell ref="B53:B54"/>
    <mergeCell ref="J53:J54"/>
    <mergeCell ref="A55:A57"/>
    <mergeCell ref="A64:A66"/>
    <mergeCell ref="B64:B66"/>
    <mergeCell ref="J75:J77"/>
    <mergeCell ref="J78:J79"/>
    <mergeCell ref="J80:J81"/>
    <mergeCell ref="B55:B57"/>
    <mergeCell ref="F55:F72"/>
    <mergeCell ref="J55:J72"/>
    <mergeCell ref="A58:A60"/>
    <mergeCell ref="B58:B60"/>
    <mergeCell ref="A61:A63"/>
    <mergeCell ref="B61:B63"/>
    <mergeCell ref="A80:A81"/>
    <mergeCell ref="A82:A83"/>
    <mergeCell ref="A84:A85"/>
    <mergeCell ref="B82:B83"/>
    <mergeCell ref="B84:B85"/>
    <mergeCell ref="L86:L87"/>
    <mergeCell ref="M86:M87"/>
    <mergeCell ref="L84:L85"/>
    <mergeCell ref="L88:L89"/>
    <mergeCell ref="M88:M89"/>
    <mergeCell ref="N88:N89"/>
    <mergeCell ref="L90:L91"/>
    <mergeCell ref="M90:M91"/>
    <mergeCell ref="L82:L83"/>
    <mergeCell ref="L92:L94"/>
    <mergeCell ref="M92:M94"/>
    <mergeCell ref="N92:N94"/>
    <mergeCell ref="L96:L97"/>
    <mergeCell ref="M96:M97"/>
    <mergeCell ref="M80:M81"/>
    <mergeCell ref="N80:N81"/>
    <mergeCell ref="J82:J97"/>
    <mergeCell ref="M82:M83"/>
    <mergeCell ref="N82:N83"/>
    <mergeCell ref="N86:N87"/>
    <mergeCell ref="N90:N91"/>
    <mergeCell ref="N96:N97"/>
    <mergeCell ref="M13:M14"/>
    <mergeCell ref="M15:M16"/>
    <mergeCell ref="J20:J40"/>
    <mergeCell ref="L20:L40"/>
    <mergeCell ref="M20:M40"/>
    <mergeCell ref="N20:N40"/>
    <mergeCell ref="J41:J45"/>
    <mergeCell ref="N41:N45"/>
    <mergeCell ref="L53:L54"/>
    <mergeCell ref="L55:L72"/>
    <mergeCell ref="L78:L79"/>
    <mergeCell ref="L80:L81"/>
    <mergeCell ref="L41:L45"/>
    <mergeCell ref="M41:M45"/>
    <mergeCell ref="L49:L50"/>
    <mergeCell ref="M49:M52"/>
    <mergeCell ref="N49:N52"/>
    <mergeCell ref="M53:M54"/>
    <mergeCell ref="N53:N54"/>
    <mergeCell ref="N67:N69"/>
    <mergeCell ref="N70:N72"/>
    <mergeCell ref="J73:J74"/>
    <mergeCell ref="M55:M57"/>
    <mergeCell ref="N55:N57"/>
    <mergeCell ref="M58:M60"/>
    <mergeCell ref="N58:N60"/>
    <mergeCell ref="M61:M63"/>
    <mergeCell ref="N61:N63"/>
    <mergeCell ref="N64:N66"/>
    <mergeCell ref="M64:M66"/>
    <mergeCell ref="M67:M69"/>
    <mergeCell ref="M70:M72"/>
    <mergeCell ref="M75:M77"/>
    <mergeCell ref="N75:N77"/>
    <mergeCell ref="M78:M79"/>
    <mergeCell ref="N78:N79"/>
    <mergeCell ref="M84:M85"/>
    <mergeCell ref="N84:N85"/>
  </mergeCells>
  <hyperlinks>
    <hyperlink r:id="rId2" ref="J75"/>
  </hyperlinks>
  <printOptions/>
  <pageMargins bottom="1.0" footer="0.0" header="0.0" left="0.75" right="0.75" top="1.0"/>
  <pageSetup orientation="landscape"/>
  <drawing r:id="rId3"/>
  <legacyDrawing r:id="rId4"/>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50.14"/>
  </cols>
  <sheetData>
    <row r="1">
      <c r="A1" s="84" t="s">
        <v>273</v>
      </c>
      <c r="B1" s="84" t="s">
        <v>274</v>
      </c>
    </row>
    <row r="2">
      <c r="A2" s="84"/>
    </row>
    <row r="3">
      <c r="A3" s="85" t="s">
        <v>275</v>
      </c>
      <c r="B3" s="86" t="s">
        <v>276</v>
      </c>
    </row>
    <row r="4">
      <c r="A4" s="87" t="s">
        <v>277</v>
      </c>
      <c r="B4" s="88">
        <v>0.26</v>
      </c>
    </row>
    <row r="5">
      <c r="A5" s="87" t="s">
        <v>278</v>
      </c>
      <c r="B5" s="88">
        <v>1.15</v>
      </c>
    </row>
    <row r="6">
      <c r="A6" s="87" t="s">
        <v>279</v>
      </c>
      <c r="B6" s="88">
        <v>0.24</v>
      </c>
    </row>
    <row r="7">
      <c r="A7" s="87" t="s">
        <v>280</v>
      </c>
      <c r="B7" s="89">
        <f>D29*0.03</f>
        <v>0.23751</v>
      </c>
    </row>
    <row r="8">
      <c r="A8" s="87" t="s">
        <v>281</v>
      </c>
      <c r="B8" s="88">
        <v>0.25</v>
      </c>
    </row>
    <row r="9">
      <c r="A9" s="87" t="s">
        <v>282</v>
      </c>
      <c r="B9" s="88">
        <v>0.2</v>
      </c>
    </row>
    <row r="10">
      <c r="A10" s="87" t="s">
        <v>283</v>
      </c>
      <c r="B10" s="89">
        <f>((0.35*5)+(0.53*2))/7</f>
        <v>0.4014285714</v>
      </c>
    </row>
    <row r="11">
      <c r="A11" s="87" t="s">
        <v>284</v>
      </c>
      <c r="B11" s="88">
        <v>0.455</v>
      </c>
    </row>
    <row r="12">
      <c r="A12" s="87" t="s">
        <v>285</v>
      </c>
      <c r="B12" s="90">
        <f>0.9/4</f>
        <v>0.225</v>
      </c>
    </row>
    <row r="13">
      <c r="A13" s="87" t="s">
        <v>286</v>
      </c>
      <c r="B13" s="88">
        <v>0.2</v>
      </c>
    </row>
    <row r="14">
      <c r="A14" s="87" t="s">
        <v>287</v>
      </c>
      <c r="B14" s="89">
        <f>B13</f>
        <v>0.2</v>
      </c>
    </row>
    <row r="15">
      <c r="A15" s="87" t="s">
        <v>288</v>
      </c>
      <c r="B15" s="88">
        <v>0.35</v>
      </c>
    </row>
    <row r="16">
      <c r="A16" s="87" t="s">
        <v>289</v>
      </c>
      <c r="B16" s="88">
        <v>0.28</v>
      </c>
    </row>
    <row r="17">
      <c r="A17" s="87" t="s">
        <v>290</v>
      </c>
      <c r="B17" s="89">
        <f>B14</f>
        <v>0.2</v>
      </c>
    </row>
    <row r="18">
      <c r="A18" s="87" t="s">
        <v>291</v>
      </c>
      <c r="B18" s="88">
        <v>0.0</v>
      </c>
    </row>
    <row r="19">
      <c r="A19" s="87" t="s">
        <v>292</v>
      </c>
      <c r="B19" s="89">
        <f>B17</f>
        <v>0.2</v>
      </c>
    </row>
    <row r="20">
      <c r="A20" s="87" t="s">
        <v>293</v>
      </c>
      <c r="B20" s="89">
        <f>B19</f>
        <v>0.2</v>
      </c>
    </row>
    <row r="21">
      <c r="A21" s="87" t="s">
        <v>294</v>
      </c>
      <c r="B21" s="88">
        <v>0.2</v>
      </c>
      <c r="D21" s="91">
        <v>9.608</v>
      </c>
    </row>
    <row r="22">
      <c r="A22" s="87" t="s">
        <v>295</v>
      </c>
      <c r="B22" s="88">
        <v>0.188</v>
      </c>
      <c r="D22" s="91">
        <v>8.042</v>
      </c>
    </row>
    <row r="23">
      <c r="B23" s="92"/>
      <c r="D23" s="91">
        <v>6.163</v>
      </c>
    </row>
    <row r="24">
      <c r="A24" s="87" t="s">
        <v>296</v>
      </c>
      <c r="B24" s="89">
        <f>B4</f>
        <v>0.26</v>
      </c>
      <c r="D24" s="91">
        <v>6.027</v>
      </c>
    </row>
    <row r="25">
      <c r="A25" s="87" t="s">
        <v>103</v>
      </c>
      <c r="B25" s="88">
        <v>0.21</v>
      </c>
      <c r="D25" s="91">
        <v>7.84</v>
      </c>
    </row>
    <row r="26">
      <c r="A26" s="87" t="s">
        <v>297</v>
      </c>
      <c r="B26" s="88">
        <v>0.95</v>
      </c>
      <c r="D26" s="91">
        <v>9.822</v>
      </c>
    </row>
    <row r="27">
      <c r="A27" s="87" t="s">
        <v>298</v>
      </c>
      <c r="B27" s="88">
        <f>B5</f>
        <v>1.15</v>
      </c>
    </row>
    <row r="28">
      <c r="A28" s="87" t="s">
        <v>299</v>
      </c>
      <c r="B28" s="88">
        <v>0.25</v>
      </c>
    </row>
    <row r="29">
      <c r="A29" s="87" t="s">
        <v>300</v>
      </c>
      <c r="B29" s="89">
        <f>(0.201+0.27)/2</f>
        <v>0.2355</v>
      </c>
      <c r="D29" s="93">
        <f>AVERAGE(D21:D26)</f>
        <v>7.917</v>
      </c>
    </row>
    <row r="30">
      <c r="A30" s="87" t="s">
        <v>283</v>
      </c>
      <c r="B30" s="89">
        <f>B10</f>
        <v>0.4014285714</v>
      </c>
    </row>
    <row r="31">
      <c r="A31" s="87" t="s">
        <v>284</v>
      </c>
      <c r="B31" s="88">
        <v>0.0</v>
      </c>
    </row>
    <row r="32">
      <c r="A32" s="87" t="s">
        <v>286</v>
      </c>
      <c r="B32" s="89">
        <f t="shared" ref="B32:B41" si="1">B13</f>
        <v>0.2</v>
      </c>
    </row>
    <row r="33">
      <c r="A33" s="87" t="s">
        <v>287</v>
      </c>
      <c r="B33" s="89">
        <f t="shared" si="1"/>
        <v>0.2</v>
      </c>
    </row>
    <row r="34">
      <c r="A34" s="87" t="s">
        <v>288</v>
      </c>
      <c r="B34" s="89">
        <f t="shared" si="1"/>
        <v>0.35</v>
      </c>
    </row>
    <row r="35">
      <c r="A35" s="87" t="s">
        <v>289</v>
      </c>
      <c r="B35" s="89">
        <f t="shared" si="1"/>
        <v>0.28</v>
      </c>
    </row>
    <row r="36">
      <c r="A36" s="87" t="s">
        <v>290</v>
      </c>
      <c r="B36" s="89">
        <f t="shared" si="1"/>
        <v>0.2</v>
      </c>
    </row>
    <row r="37">
      <c r="A37" s="87" t="s">
        <v>291</v>
      </c>
      <c r="B37" s="89">
        <f t="shared" si="1"/>
        <v>0</v>
      </c>
    </row>
    <row r="38">
      <c r="A38" s="87" t="s">
        <v>292</v>
      </c>
      <c r="B38" s="89">
        <f t="shared" si="1"/>
        <v>0.2</v>
      </c>
    </row>
    <row r="39">
      <c r="A39" s="87" t="s">
        <v>293</v>
      </c>
      <c r="B39" s="89">
        <f t="shared" si="1"/>
        <v>0.2</v>
      </c>
    </row>
    <row r="40">
      <c r="A40" s="87" t="s">
        <v>294</v>
      </c>
      <c r="B40" s="89">
        <f t="shared" si="1"/>
        <v>0.2</v>
      </c>
    </row>
    <row r="41">
      <c r="A41" s="87" t="s">
        <v>295</v>
      </c>
      <c r="B41" s="89">
        <f t="shared" si="1"/>
        <v>0.188</v>
      </c>
    </row>
    <row r="42">
      <c r="B42" s="92"/>
    </row>
    <row r="45">
      <c r="A45" s="94" t="s">
        <v>301</v>
      </c>
    </row>
    <row r="46">
      <c r="A46" s="94" t="s">
        <v>302</v>
      </c>
      <c r="B46" s="95">
        <v>0.1</v>
      </c>
    </row>
    <row r="47">
      <c r="A47" s="94" t="s">
        <v>303</v>
      </c>
      <c r="B47" s="95">
        <v>0.15</v>
      </c>
    </row>
    <row r="48">
      <c r="A48" s="94" t="s">
        <v>304</v>
      </c>
      <c r="B48" s="95">
        <v>0.1</v>
      </c>
    </row>
    <row r="49">
      <c r="A49" s="94" t="s">
        <v>305</v>
      </c>
      <c r="B49" s="94">
        <v>0.8</v>
      </c>
    </row>
  </sheetData>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2026-02-25T18:47:57Z</dcterms:created>
  <dc:creator>openpyxl</dc:creator>
</cp:coreProperties>
</file>